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2715" windowWidth="21585" windowHeight="9360" activeTab="4"/>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s>
  <calcPr calcId="144525"/>
</workbook>
</file>

<file path=xl/calcChain.xml><?xml version="1.0" encoding="utf-8"?>
<calcChain xmlns="http://schemas.openxmlformats.org/spreadsheetml/2006/main">
  <c r="X141" i="6" l="1"/>
  <c r="W141" i="6"/>
  <c r="V141" i="6"/>
  <c r="U141" i="6"/>
  <c r="T141" i="6"/>
  <c r="S141" i="6"/>
  <c r="R141" i="6"/>
  <c r="Q141" i="6"/>
  <c r="P141" i="6"/>
  <c r="O141" i="6"/>
  <c r="N141" i="6"/>
  <c r="M141" i="6"/>
  <c r="L141" i="6"/>
  <c r="K141" i="6"/>
  <c r="J141" i="6"/>
  <c r="I141" i="6"/>
  <c r="H141" i="6"/>
  <c r="G141" i="6"/>
  <c r="F141" i="6"/>
  <c r="E140" i="6"/>
  <c r="E139" i="6"/>
  <c r="E137" i="6"/>
  <c r="E136" i="6"/>
  <c r="E135" i="6"/>
  <c r="E134" i="6"/>
  <c r="E133" i="6"/>
  <c r="E141" i="6" s="1"/>
  <c r="V132" i="6"/>
  <c r="S132" i="6"/>
  <c r="P132" i="6"/>
  <c r="N132" i="6"/>
  <c r="M132" i="6"/>
  <c r="L132" i="6"/>
  <c r="J132" i="6"/>
  <c r="I132" i="6"/>
  <c r="H132" i="6"/>
  <c r="E131" i="6"/>
  <c r="E130" i="6"/>
  <c r="E129" i="6"/>
  <c r="E128" i="6"/>
  <c r="K127" i="6"/>
  <c r="G127" i="6"/>
  <c r="F127" i="6"/>
  <c r="F132" i="6" s="1"/>
  <c r="E127" i="6"/>
  <c r="E123" i="6"/>
  <c r="E122" i="6"/>
  <c r="E121" i="6"/>
  <c r="E120" i="6"/>
  <c r="E119" i="6"/>
  <c r="G118" i="6"/>
  <c r="E118" i="6"/>
  <c r="E117" i="6"/>
  <c r="E116" i="6"/>
  <c r="E115" i="6"/>
  <c r="X114" i="6"/>
  <c r="W114" i="6"/>
  <c r="U114" i="6"/>
  <c r="T114" i="6"/>
  <c r="R114" i="6"/>
  <c r="Q114" i="6"/>
  <c r="K114" i="6"/>
  <c r="G114" i="6"/>
  <c r="E114" i="6"/>
  <c r="E113" i="6"/>
  <c r="E112" i="6"/>
  <c r="G111" i="6"/>
  <c r="E111" i="6"/>
  <c r="E110" i="6"/>
  <c r="G109" i="6"/>
  <c r="E109" i="6"/>
  <c r="E108" i="6"/>
  <c r="E107" i="6"/>
  <c r="X106" i="6"/>
  <c r="W106" i="6"/>
  <c r="U106" i="6"/>
  <c r="R106" i="6"/>
  <c r="Q106" i="6"/>
  <c r="K106" i="6"/>
  <c r="G106" i="6"/>
  <c r="E106" i="6"/>
  <c r="G105" i="6"/>
  <c r="E105" i="6"/>
  <c r="E104" i="6"/>
  <c r="X103" i="6"/>
  <c r="W103" i="6"/>
  <c r="U103" i="6"/>
  <c r="U132" i="6" s="1"/>
  <c r="U147" i="6" s="1"/>
  <c r="T103" i="6"/>
  <c r="R103" i="6"/>
  <c r="R132" i="6" s="1"/>
  <c r="Q103" i="6"/>
  <c r="O103" i="6"/>
  <c r="K103" i="6"/>
  <c r="G103" i="6"/>
  <c r="E103" i="6" s="1"/>
  <c r="E102" i="6"/>
  <c r="X101" i="6"/>
  <c r="X132" i="6" s="1"/>
  <c r="W101" i="6"/>
  <c r="W132" i="6" s="1"/>
  <c r="U101" i="6"/>
  <c r="T101" i="6"/>
  <c r="T132" i="6" s="1"/>
  <c r="Q101" i="6"/>
  <c r="Q132" i="6" s="1"/>
  <c r="O101" i="6"/>
  <c r="O132" i="6" s="1"/>
  <c r="K101" i="6"/>
  <c r="G101" i="6"/>
  <c r="G132" i="6" s="1"/>
  <c r="E101" i="6"/>
  <c r="E100" i="6"/>
  <c r="E99" i="6"/>
  <c r="E95" i="6"/>
  <c r="K92" i="6"/>
  <c r="K132" i="6" s="1"/>
  <c r="E92" i="6"/>
  <c r="E90" i="6"/>
  <c r="E86" i="6"/>
  <c r="E132" i="6" s="1"/>
  <c r="V85" i="6"/>
  <c r="T85" i="6"/>
  <c r="S85" i="6"/>
  <c r="R85" i="6"/>
  <c r="Q85" i="6"/>
  <c r="P85" i="6"/>
  <c r="N85" i="6"/>
  <c r="M85" i="6"/>
  <c r="J85" i="6"/>
  <c r="I85" i="6"/>
  <c r="W84" i="6"/>
  <c r="U84" i="6"/>
  <c r="K84" i="6"/>
  <c r="H84" i="6"/>
  <c r="H85" i="6" s="1"/>
  <c r="F84" i="6"/>
  <c r="E84" i="6" s="1"/>
  <c r="E83" i="6"/>
  <c r="X82" i="6"/>
  <c r="W82" i="6"/>
  <c r="U82" i="6"/>
  <c r="X83" i="6" s="1"/>
  <c r="O82" i="6"/>
  <c r="O85" i="6" s="1"/>
  <c r="K82" i="6"/>
  <c r="E82" i="6"/>
  <c r="U81" i="6"/>
  <c r="K81" i="6"/>
  <c r="K85" i="6" s="1"/>
  <c r="E81" i="6"/>
  <c r="X80" i="6"/>
  <c r="U80" i="6"/>
  <c r="U85" i="6" s="1"/>
  <c r="L80" i="6"/>
  <c r="L85" i="6" s="1"/>
  <c r="K80" i="6"/>
  <c r="E80" i="6"/>
  <c r="E78" i="6"/>
  <c r="E77" i="6"/>
  <c r="E74" i="6"/>
  <c r="E71" i="6"/>
  <c r="E70" i="6"/>
  <c r="E69" i="6"/>
  <c r="E67" i="6"/>
  <c r="E66" i="6"/>
  <c r="E65" i="6"/>
  <c r="E64" i="6"/>
  <c r="E63" i="6"/>
  <c r="E62" i="6"/>
  <c r="E61" i="6"/>
  <c r="E59" i="6"/>
  <c r="E46" i="6"/>
  <c r="E45" i="6"/>
  <c r="E44" i="6"/>
  <c r="E40" i="6"/>
  <c r="E39" i="6"/>
  <c r="E38" i="6"/>
  <c r="E36" i="6"/>
  <c r="E25" i="6"/>
  <c r="E22" i="6"/>
  <c r="E21" i="6"/>
  <c r="E20" i="6"/>
  <c r="E18" i="6"/>
  <c r="E10" i="6"/>
  <c r="G9" i="6"/>
  <c r="G85" i="6" s="1"/>
  <c r="F9" i="6"/>
  <c r="F85" i="6" s="1"/>
  <c r="E9" i="6"/>
  <c r="E85" i="6" s="1"/>
  <c r="E140" i="5"/>
  <c r="E131" i="5"/>
  <c r="E36" i="5"/>
  <c r="E84" i="5" s="1"/>
  <c r="L18" i="5"/>
  <c r="J18" i="5"/>
  <c r="AG140" i="4"/>
  <c r="AF140" i="4"/>
  <c r="AE140" i="4"/>
  <c r="AD140" i="4"/>
  <c r="AB140" i="4"/>
  <c r="AA140" i="4"/>
  <c r="Y140" i="4"/>
  <c r="X140" i="4"/>
  <c r="W140" i="4"/>
  <c r="AG131" i="4"/>
  <c r="AF131" i="4"/>
  <c r="AE131" i="4"/>
  <c r="AD131" i="4"/>
  <c r="AB131" i="4"/>
  <c r="AA131" i="4"/>
  <c r="Y131" i="4"/>
  <c r="X131" i="4"/>
  <c r="W131" i="4"/>
  <c r="W141" i="3"/>
  <c r="V141" i="3"/>
  <c r="T141" i="3"/>
  <c r="S141" i="3"/>
  <c r="Q141" i="3"/>
  <c r="P141" i="3"/>
  <c r="N141" i="3"/>
  <c r="M141" i="3"/>
  <c r="L141" i="3"/>
  <c r="I141" i="3"/>
  <c r="H141" i="3"/>
  <c r="G141" i="3"/>
  <c r="F141" i="3"/>
  <c r="E141" i="3"/>
  <c r="D141" i="3"/>
  <c r="U140" i="3"/>
  <c r="Q140" i="3"/>
  <c r="R140" i="3" s="1"/>
  <c r="P140" i="3"/>
  <c r="O140" i="3"/>
  <c r="U139" i="3"/>
  <c r="R139" i="3"/>
  <c r="O139" i="3"/>
  <c r="U137" i="3"/>
  <c r="O137" i="3"/>
  <c r="U136" i="3"/>
  <c r="R136" i="3"/>
  <c r="O136" i="3"/>
  <c r="U135" i="3"/>
  <c r="R135" i="3"/>
  <c r="R141" i="3" s="1"/>
  <c r="O135" i="3"/>
  <c r="L135" i="3"/>
  <c r="K135" i="3"/>
  <c r="K141" i="3" s="1"/>
  <c r="J135" i="3"/>
  <c r="J141" i="3" s="1"/>
  <c r="U134" i="3"/>
  <c r="O134" i="3"/>
  <c r="U133" i="3"/>
  <c r="U141" i="3" s="1"/>
  <c r="O133" i="3"/>
  <c r="O141" i="3" s="1"/>
  <c r="W132" i="3"/>
  <c r="P132" i="3"/>
  <c r="N132" i="3"/>
  <c r="M132" i="3"/>
  <c r="K132" i="3"/>
  <c r="O132" i="3" s="1"/>
  <c r="J132" i="3"/>
  <c r="I132" i="3"/>
  <c r="H132" i="3"/>
  <c r="G132" i="3"/>
  <c r="E132" i="3"/>
  <c r="D132" i="3"/>
  <c r="U131" i="3"/>
  <c r="O131" i="3"/>
  <c r="U130" i="3"/>
  <c r="O130" i="3"/>
  <c r="U129" i="3"/>
  <c r="O129" i="3"/>
  <c r="U128" i="3"/>
  <c r="O128" i="3"/>
  <c r="V127" i="3"/>
  <c r="V132" i="3" s="1"/>
  <c r="S127" i="3"/>
  <c r="S132" i="3" s="1"/>
  <c r="O127" i="3"/>
  <c r="F127" i="3"/>
  <c r="F132" i="3" s="1"/>
  <c r="U122" i="3"/>
  <c r="O122" i="3"/>
  <c r="U121" i="3"/>
  <c r="R121" i="3"/>
  <c r="O121" i="3"/>
  <c r="U120" i="3"/>
  <c r="R120" i="3"/>
  <c r="O120" i="3"/>
  <c r="U119" i="3"/>
  <c r="R119" i="3"/>
  <c r="O119" i="3"/>
  <c r="U118" i="3"/>
  <c r="R118" i="3"/>
  <c r="O118" i="3"/>
  <c r="U117" i="3"/>
  <c r="R117" i="3"/>
  <c r="O117" i="3"/>
  <c r="U116" i="3"/>
  <c r="O116" i="3"/>
  <c r="O115" i="3"/>
  <c r="U114" i="3"/>
  <c r="R114" i="3"/>
  <c r="O114" i="3"/>
  <c r="U113" i="3"/>
  <c r="R113" i="3"/>
  <c r="O113" i="3"/>
  <c r="U112" i="3"/>
  <c r="O112" i="3"/>
  <c r="U111" i="3"/>
  <c r="O111" i="3"/>
  <c r="O110" i="3"/>
  <c r="O109" i="3"/>
  <c r="U108" i="3"/>
  <c r="O108" i="3"/>
  <c r="U107" i="3"/>
  <c r="O107" i="3"/>
  <c r="U106" i="3"/>
  <c r="O106" i="3"/>
  <c r="U105" i="3"/>
  <c r="O105" i="3"/>
  <c r="U104" i="3"/>
  <c r="O104" i="3"/>
  <c r="U103" i="3"/>
  <c r="O103" i="3"/>
  <c r="U102" i="3"/>
  <c r="O102" i="3"/>
  <c r="U101" i="3"/>
  <c r="R101" i="3"/>
  <c r="O101" i="3"/>
  <c r="U100" i="3"/>
  <c r="R100" i="3"/>
  <c r="O100" i="3"/>
  <c r="U99" i="3"/>
  <c r="O99" i="3"/>
  <c r="U98" i="3"/>
  <c r="R98" i="3"/>
  <c r="O98" i="3"/>
  <c r="U97" i="3"/>
  <c r="R97" i="3"/>
  <c r="O97" i="3"/>
  <c r="U96" i="3"/>
  <c r="R96" i="3"/>
  <c r="O96" i="3"/>
  <c r="U95" i="3"/>
  <c r="O95" i="3"/>
  <c r="O94" i="3"/>
  <c r="U93" i="3"/>
  <c r="O93" i="3"/>
  <c r="U92" i="3"/>
  <c r="O92" i="3"/>
  <c r="U91" i="3"/>
  <c r="O91" i="3"/>
  <c r="U90" i="3"/>
  <c r="R90" i="3"/>
  <c r="O90" i="3"/>
  <c r="U89" i="3"/>
  <c r="O89" i="3"/>
  <c r="U88" i="3"/>
  <c r="O88" i="3"/>
  <c r="U87" i="3"/>
  <c r="O87" i="3"/>
  <c r="U86" i="3"/>
  <c r="T86" i="3"/>
  <c r="T132" i="3" s="1"/>
  <c r="R86" i="3"/>
  <c r="R132" i="3" s="1"/>
  <c r="Q86" i="3"/>
  <c r="Q132" i="3" s="1"/>
  <c r="O86" i="3"/>
  <c r="L86" i="3"/>
  <c r="L132" i="3" s="1"/>
  <c r="W85" i="3"/>
  <c r="V85" i="3"/>
  <c r="S85" i="3"/>
  <c r="N85" i="3"/>
  <c r="M85" i="3"/>
  <c r="H85" i="3"/>
  <c r="G85" i="3"/>
  <c r="F85" i="3"/>
  <c r="D85" i="3"/>
  <c r="U84" i="3"/>
  <c r="R84" i="3"/>
  <c r="K84" i="3"/>
  <c r="O84" i="3" s="1"/>
  <c r="J84" i="3"/>
  <c r="E84" i="3"/>
  <c r="U83" i="3"/>
  <c r="R83" i="3"/>
  <c r="K83" i="3"/>
  <c r="O83" i="3" s="1"/>
  <c r="J83" i="3"/>
  <c r="E83" i="3"/>
  <c r="U82" i="3"/>
  <c r="R82" i="3"/>
  <c r="K82" i="3"/>
  <c r="O82" i="3" s="1"/>
  <c r="J82" i="3"/>
  <c r="E82" i="3"/>
  <c r="U81" i="3"/>
  <c r="R81" i="3"/>
  <c r="K81" i="3"/>
  <c r="O81" i="3" s="1"/>
  <c r="J81" i="3"/>
  <c r="E81" i="3"/>
  <c r="E85" i="3" s="1"/>
  <c r="U80" i="3"/>
  <c r="R80" i="3"/>
  <c r="O80" i="3"/>
  <c r="U79" i="3"/>
  <c r="O79" i="3"/>
  <c r="U78" i="3"/>
  <c r="R78" i="3"/>
  <c r="O78" i="3"/>
  <c r="U77" i="3"/>
  <c r="R77" i="3"/>
  <c r="O77" i="3"/>
  <c r="U74" i="3"/>
  <c r="O74" i="3"/>
  <c r="R73" i="3"/>
  <c r="O73" i="3"/>
  <c r="R72" i="3"/>
  <c r="O72" i="3"/>
  <c r="U71" i="3"/>
  <c r="R71" i="3"/>
  <c r="O71" i="3"/>
  <c r="O70" i="3"/>
  <c r="U69" i="3"/>
  <c r="O69" i="3"/>
  <c r="U68" i="3"/>
  <c r="R68" i="3"/>
  <c r="O68" i="3"/>
  <c r="U67" i="3"/>
  <c r="O67" i="3"/>
  <c r="U66" i="3"/>
  <c r="R66" i="3"/>
  <c r="O66" i="3"/>
  <c r="O65" i="3"/>
  <c r="O64" i="3"/>
  <c r="U63" i="3"/>
  <c r="O63" i="3"/>
  <c r="U62" i="3"/>
  <c r="R62" i="3"/>
  <c r="O62" i="3"/>
  <c r="U61" i="3"/>
  <c r="R61" i="3"/>
  <c r="O61" i="3"/>
  <c r="U60" i="3"/>
  <c r="O60" i="3"/>
  <c r="U59" i="3"/>
  <c r="R59" i="3"/>
  <c r="O59" i="3"/>
  <c r="U58" i="3"/>
  <c r="R58" i="3"/>
  <c r="O58" i="3"/>
  <c r="U57" i="3"/>
  <c r="R57" i="3"/>
  <c r="O57" i="3"/>
  <c r="U56" i="3"/>
  <c r="R56" i="3"/>
  <c r="O56" i="3"/>
  <c r="U55" i="3"/>
  <c r="R55" i="3"/>
  <c r="O55" i="3"/>
  <c r="U54" i="3"/>
  <c r="R54" i="3"/>
  <c r="O54" i="3"/>
  <c r="U53" i="3"/>
  <c r="R53" i="3"/>
  <c r="O53" i="3"/>
  <c r="U52" i="3"/>
  <c r="R52" i="3"/>
  <c r="O52" i="3"/>
  <c r="U51" i="3"/>
  <c r="R51" i="3"/>
  <c r="O51" i="3"/>
  <c r="U50" i="3"/>
  <c r="R50" i="3"/>
  <c r="O50" i="3"/>
  <c r="U49" i="3"/>
  <c r="R49" i="3"/>
  <c r="O49" i="3"/>
  <c r="U48" i="3"/>
  <c r="R48" i="3"/>
  <c r="O48" i="3"/>
  <c r="R47" i="3"/>
  <c r="O47" i="3"/>
  <c r="R46" i="3"/>
  <c r="O46" i="3"/>
  <c r="R45" i="3"/>
  <c r="O45" i="3"/>
  <c r="R44" i="3"/>
  <c r="O44" i="3"/>
  <c r="R43" i="3"/>
  <c r="O43" i="3"/>
  <c r="R42" i="3"/>
  <c r="O42" i="3"/>
  <c r="O41" i="3"/>
  <c r="R40" i="3"/>
  <c r="O40" i="3"/>
  <c r="R39" i="3"/>
  <c r="O39" i="3"/>
  <c r="U38" i="3"/>
  <c r="R38" i="3"/>
  <c r="O38" i="3"/>
  <c r="U37" i="3"/>
  <c r="R37" i="3"/>
  <c r="O37" i="3"/>
  <c r="U36" i="3"/>
  <c r="R36" i="3"/>
  <c r="O36" i="3"/>
  <c r="U35" i="3"/>
  <c r="R35" i="3"/>
  <c r="O35" i="3"/>
  <c r="K35" i="3"/>
  <c r="L35" i="3" s="1"/>
  <c r="J35" i="3"/>
  <c r="U34" i="3"/>
  <c r="J34" i="3"/>
  <c r="K34" i="3" s="1"/>
  <c r="I34" i="3"/>
  <c r="U33" i="3"/>
  <c r="P33" i="3"/>
  <c r="P85" i="3" s="1"/>
  <c r="J33" i="3"/>
  <c r="K33" i="3" s="1"/>
  <c r="U32" i="3"/>
  <c r="R32" i="3"/>
  <c r="J32" i="3"/>
  <c r="K32" i="3" s="1"/>
  <c r="U31" i="3"/>
  <c r="R31" i="3"/>
  <c r="J31" i="3"/>
  <c r="K31" i="3" s="1"/>
  <c r="I31" i="3"/>
  <c r="U30" i="3"/>
  <c r="R30" i="3"/>
  <c r="O30" i="3"/>
  <c r="K30" i="3"/>
  <c r="L30" i="3" s="1"/>
  <c r="J30" i="3"/>
  <c r="U29" i="3"/>
  <c r="R29" i="3"/>
  <c r="I29" i="3"/>
  <c r="J29" i="3" s="1"/>
  <c r="K29" i="3" s="1"/>
  <c r="U28" i="3"/>
  <c r="O28" i="3"/>
  <c r="K28" i="3"/>
  <c r="L28" i="3" s="1"/>
  <c r="J28" i="3"/>
  <c r="U27" i="3"/>
  <c r="R27" i="3"/>
  <c r="I27" i="3"/>
  <c r="I85" i="3" s="1"/>
  <c r="U26" i="3"/>
  <c r="R26" i="3"/>
  <c r="J26" i="3"/>
  <c r="K26" i="3" s="1"/>
  <c r="U24" i="3"/>
  <c r="R24" i="3"/>
  <c r="O24" i="3"/>
  <c r="U23" i="3"/>
  <c r="R23" i="3"/>
  <c r="O23" i="3"/>
  <c r="U22" i="3"/>
  <c r="R22" i="3"/>
  <c r="O22" i="3"/>
  <c r="U21" i="3"/>
  <c r="R21" i="3"/>
  <c r="O21" i="3"/>
  <c r="U20" i="3"/>
  <c r="R20" i="3"/>
  <c r="O20" i="3"/>
  <c r="U19" i="3"/>
  <c r="R19" i="3"/>
  <c r="O19" i="3"/>
  <c r="U18" i="3"/>
  <c r="R18" i="3"/>
  <c r="O18" i="3"/>
  <c r="U17" i="3"/>
  <c r="O17" i="3"/>
  <c r="U16" i="3"/>
  <c r="R16" i="3"/>
  <c r="O16" i="3"/>
  <c r="U15" i="3"/>
  <c r="O15" i="3"/>
  <c r="U14" i="3"/>
  <c r="O14" i="3"/>
  <c r="U13" i="3"/>
  <c r="O13" i="3"/>
  <c r="U12" i="3"/>
  <c r="O12" i="3"/>
  <c r="O11" i="3"/>
  <c r="U10" i="3"/>
  <c r="R10" i="3"/>
  <c r="O10" i="3"/>
  <c r="T9" i="3"/>
  <c r="T85" i="3" s="1"/>
  <c r="U85" i="3" s="1"/>
  <c r="Q9" i="3"/>
  <c r="Q85" i="3" s="1"/>
  <c r="R85" i="3" s="1"/>
  <c r="O9" i="3"/>
  <c r="T140" i="2"/>
  <c r="P140" i="2"/>
  <c r="D140" i="2"/>
  <c r="T131" i="2"/>
  <c r="P131" i="2"/>
  <c r="D131" i="2"/>
  <c r="D84" i="2"/>
  <c r="P57" i="2"/>
  <c r="P56" i="2"/>
  <c r="T56" i="2" s="1"/>
  <c r="P55" i="2"/>
  <c r="P54" i="2"/>
  <c r="T54" i="2" s="1"/>
  <c r="P52" i="2"/>
  <c r="P51" i="2"/>
  <c r="P50" i="2"/>
  <c r="P84" i="2" s="1"/>
  <c r="L26" i="3" l="1"/>
  <c r="O26" i="3"/>
  <c r="S147" i="6"/>
  <c r="L33" i="3"/>
  <c r="O33" i="3"/>
  <c r="L34" i="3"/>
  <c r="O34" i="3"/>
  <c r="O29" i="3"/>
  <c r="L29" i="3"/>
  <c r="O32" i="3"/>
  <c r="L32" i="3"/>
  <c r="U132" i="3"/>
  <c r="L31" i="3"/>
  <c r="O31" i="3"/>
  <c r="T50" i="2"/>
  <c r="T84" i="2" s="1"/>
  <c r="R9" i="3"/>
  <c r="J27" i="3"/>
  <c r="K27" i="3" s="1"/>
  <c r="J85" i="3"/>
  <c r="U127" i="3"/>
  <c r="U9" i="3"/>
  <c r="R33" i="3"/>
  <c r="L84" i="3"/>
  <c r="W83" i="6"/>
  <c r="W85" i="6" s="1"/>
  <c r="W147" i="6" s="1"/>
  <c r="X84" i="6"/>
  <c r="X85" i="6" s="1"/>
  <c r="X147" i="6" s="1"/>
  <c r="O27" i="3" l="1"/>
  <c r="L27" i="3"/>
  <c r="K85" i="3"/>
  <c r="O85" i="3" s="1"/>
  <c r="L85" i="3"/>
</calcChain>
</file>

<file path=xl/sharedStrings.xml><?xml version="1.0" encoding="utf-8"?>
<sst xmlns="http://schemas.openxmlformats.org/spreadsheetml/2006/main" count="4736" uniqueCount="731">
  <si>
    <t>附表1</t>
  </si>
  <si>
    <t>浙江省大中型灌区名录（2020修改版）</t>
  </si>
  <si>
    <t>灌区类型</t>
  </si>
  <si>
    <t>序号</t>
  </si>
  <si>
    <t>灌区名称</t>
  </si>
  <si>
    <t>设区市</t>
  </si>
  <si>
    <t>县市区</t>
  </si>
  <si>
    <t>管理单位名称</t>
  </si>
  <si>
    <t>水行政主管部门</t>
  </si>
  <si>
    <t>灌区水源类型</t>
  </si>
  <si>
    <t>设计灌溉面积(万亩)</t>
  </si>
  <si>
    <t>有效灌溉面积(万亩)</t>
  </si>
  <si>
    <t>备注</t>
  </si>
  <si>
    <t>一般中型灌区</t>
  </si>
  <si>
    <t>桐庐县江南灌区</t>
  </si>
  <si>
    <t>杭州市</t>
  </si>
  <si>
    <t>桐庐县</t>
  </si>
  <si>
    <t>江南灌区工程管理处</t>
  </si>
  <si>
    <t>桐庐县水利局</t>
  </si>
  <si>
    <t>自流</t>
  </si>
  <si>
    <t>原重点中型灌区降等</t>
  </si>
  <si>
    <t>大嵩滨海灌区</t>
  </si>
  <si>
    <t>宁波市</t>
  </si>
  <si>
    <t>鄞州区</t>
  </si>
  <si>
    <t>大嵩水利管理站</t>
  </si>
  <si>
    <t>鄞州区水利局</t>
  </si>
  <si>
    <t>宁锋灌区</t>
  </si>
  <si>
    <t>海曙区</t>
  </si>
  <si>
    <t>海曙区农村水利管理所</t>
  </si>
  <si>
    <t>海曙区农林水利局</t>
  </si>
  <si>
    <t>提水</t>
  </si>
  <si>
    <t>与水普、十三五一致</t>
  </si>
  <si>
    <t>河姆渡灌区</t>
  </si>
  <si>
    <t>余姚市</t>
  </si>
  <si>
    <t>河姆渡镇人民政府</t>
  </si>
  <si>
    <t>余姚市水利局</t>
  </si>
  <si>
    <t>陆埠灌区</t>
  </si>
  <si>
    <t>陆埠镇人民政府</t>
  </si>
  <si>
    <t>三七市灌区</t>
  </si>
  <si>
    <t>三七镇人民政府</t>
  </si>
  <si>
    <t>丈亭灌区</t>
  </si>
  <si>
    <t>丈亭镇人民政府</t>
  </si>
  <si>
    <t>马站灌区</t>
  </si>
  <si>
    <t>温州市</t>
  </si>
  <si>
    <t>苍南县</t>
  </si>
  <si>
    <t>马站水利管理所</t>
  </si>
  <si>
    <t>苍南县水利局</t>
  </si>
  <si>
    <t>北引灌区</t>
  </si>
  <si>
    <t>平阳县</t>
  </si>
  <si>
    <t>平阳县北港引水工程管理所</t>
  </si>
  <si>
    <t>平阳县水利局</t>
  </si>
  <si>
    <t>大河口水库灌区</t>
  </si>
  <si>
    <t>湖州市</t>
  </si>
  <si>
    <t>安吉县</t>
  </si>
  <si>
    <t>大河口水库管理所</t>
  </si>
  <si>
    <t>安吉县水利局</t>
  </si>
  <si>
    <t>荆湾灌区</t>
  </si>
  <si>
    <t>安吉县梅溪镇农业发展服务中心</t>
  </si>
  <si>
    <t>天子岗水库灌区</t>
  </si>
  <si>
    <t>安吉县天子岗水库管理所</t>
  </si>
  <si>
    <t>城南灌区</t>
  </si>
  <si>
    <t>德清县</t>
  </si>
  <si>
    <t>城南村村民委员会</t>
  </si>
  <si>
    <t>德清县水利局</t>
  </si>
  <si>
    <t>湘溪灌区</t>
  </si>
  <si>
    <t>舞阳街道、下渚湖街道</t>
  </si>
  <si>
    <t>排东中格局灌区</t>
  </si>
  <si>
    <t>南浔区</t>
  </si>
  <si>
    <t>千金镇公共事业服务中心</t>
  </si>
  <si>
    <t>南浔区水利局</t>
  </si>
  <si>
    <t>排西中格局灌区</t>
  </si>
  <si>
    <t>善含中格局灌区</t>
  </si>
  <si>
    <t>善琏镇公共事业服务中心</t>
  </si>
  <si>
    <t>曹大圩灌区</t>
  </si>
  <si>
    <t>长兴县</t>
  </si>
  <si>
    <t>洪桥镇人民政府</t>
  </si>
  <si>
    <t>长兴县水利局</t>
  </si>
  <si>
    <t>观音桥联合灌区</t>
  </si>
  <si>
    <t>虹星桥镇人民政府</t>
  </si>
  <si>
    <t>和平水库灌区</t>
  </si>
  <si>
    <t>和平镇人民政府</t>
  </si>
  <si>
    <t>虹星桥灌区</t>
  </si>
  <si>
    <t>黄巢灌区</t>
  </si>
  <si>
    <t>泗安镇人民政府</t>
  </si>
  <si>
    <t>里塘联合圩灌区</t>
  </si>
  <si>
    <t>莲花圩灌区</t>
  </si>
  <si>
    <t>李家巷镇人民政府</t>
  </si>
  <si>
    <t>三乡联合圩灌区</t>
  </si>
  <si>
    <t>泗安水库灌区</t>
  </si>
  <si>
    <t>长城灌区</t>
  </si>
  <si>
    <t>白马墩灌区</t>
  </si>
  <si>
    <t>嘉兴市</t>
  </si>
  <si>
    <t>桐乡市</t>
  </si>
  <si>
    <t>金牛村、董家村、正福村、横港村、白马墩、西浜村、分水墩、双塔村、颜家村、新翁村、陈庄村、浮澜桥村村民委员会</t>
  </si>
  <si>
    <t>桐乡市水利局</t>
  </si>
  <si>
    <t>原重点中型灌区（乌镇灌区）分解</t>
  </si>
  <si>
    <t>元丰灌区</t>
  </si>
  <si>
    <t>南庄桥、碓坊桥、彭家村、元丰村、杨园村、单桥村、翔厚村村民委员会</t>
  </si>
  <si>
    <t>平水江水库灌区</t>
  </si>
  <si>
    <t>绍兴市</t>
  </si>
  <si>
    <t>柯桥区</t>
  </si>
  <si>
    <t>绍兴市柯桥区平水江水库管理处　</t>
  </si>
  <si>
    <t>柯桥区水利水电局</t>
  </si>
  <si>
    <t>白柴爿水库灌区</t>
  </si>
  <si>
    <t>嵊州市</t>
  </si>
  <si>
    <t>嵊州市白柴爿水库管理所</t>
  </si>
  <si>
    <t>嵊州市水利水电局</t>
  </si>
  <si>
    <t>坂头水库灌区</t>
  </si>
  <si>
    <t>嵊州市三溪江水利电力管理处</t>
  </si>
  <si>
    <t>眠牛弄水库灌区</t>
  </si>
  <si>
    <t>嵊州市眠牛弄水库管理所</t>
  </si>
  <si>
    <t>前岩水库灌区</t>
  </si>
  <si>
    <t>嵊州市前岩水库管理处</t>
  </si>
  <si>
    <t>上东水库灌区</t>
  </si>
  <si>
    <t>嵊州市上东水库管理所</t>
  </si>
  <si>
    <t>剡源水库灌区</t>
  </si>
  <si>
    <t>嵊州市剡源水库管理处</t>
  </si>
  <si>
    <t>渔溪坑水库灌区</t>
  </si>
  <si>
    <t>嵊州市渔溪坑水库管理所</t>
  </si>
  <si>
    <t>张村水库灌区</t>
  </si>
  <si>
    <t>嵊州市张村水库管理所</t>
  </si>
  <si>
    <t>长诏水库中干渠灌区</t>
  </si>
  <si>
    <t>长诏水库中干渠管理所</t>
  </si>
  <si>
    <t>陈石灌区</t>
  </si>
  <si>
    <t>诸暨市</t>
  </si>
  <si>
    <t>陈宅镇、东白湖镇、璜山镇、浬浦镇人民政府，暨南街道、浣东街道、大唐街道、陶朱街道、暨阳街道</t>
  </si>
  <si>
    <t>诸暨市水利局</t>
  </si>
  <si>
    <t>安华水库灌区</t>
  </si>
  <si>
    <t>安华街道、牌头镇人民政府，暨南街道、暨阳街道、大唐街道</t>
  </si>
  <si>
    <t>白塔湖灌区</t>
  </si>
  <si>
    <t>店口镇、山下湖镇、姚江镇人民政府</t>
  </si>
  <si>
    <t>东泌湖灌区</t>
  </si>
  <si>
    <t>山下湖镇、店口镇、枫桥镇人民政府</t>
  </si>
  <si>
    <t>连七湖灌区</t>
  </si>
  <si>
    <t>姚江镇人民政府</t>
  </si>
  <si>
    <t>青山水库灌区</t>
  </si>
  <si>
    <t>大唐街道</t>
  </si>
  <si>
    <t>五泄水库灌区</t>
  </si>
  <si>
    <t>五泄镇人民政府、大唐街道</t>
  </si>
  <si>
    <t>西泌湖灌区</t>
  </si>
  <si>
    <t>山下湖镇、枫桥镇人民政府</t>
  </si>
  <si>
    <t>幸双灌区</t>
  </si>
  <si>
    <t>应店街镇、次坞镇人民政府</t>
  </si>
  <si>
    <t>征天水库灌区</t>
  </si>
  <si>
    <t>枫桥镇、店口镇人民政府</t>
  </si>
  <si>
    <t>朱公湖灌区</t>
  </si>
  <si>
    <t>前丁水库灌区</t>
  </si>
  <si>
    <t>新昌县</t>
  </si>
  <si>
    <t>前丁水库管理所</t>
  </si>
  <si>
    <t>新昌县水利水电局</t>
  </si>
  <si>
    <t>东方红水库灌区</t>
  </si>
  <si>
    <t>金华市</t>
  </si>
  <si>
    <t>东阳市</t>
  </si>
  <si>
    <t>东阳市水库水电运行中心</t>
  </si>
  <si>
    <t>东阳市水务局</t>
  </si>
  <si>
    <t>沈岭坑水库灌区</t>
  </si>
  <si>
    <t>山河溪水库灌区</t>
  </si>
  <si>
    <t>金东区</t>
  </si>
  <si>
    <t>山河溪水库管理处</t>
  </si>
  <si>
    <t>金东区水务局</t>
  </si>
  <si>
    <t>山口冯水库灌区</t>
  </si>
  <si>
    <t>山口冯水库管理处</t>
  </si>
  <si>
    <t>上荷塘水库灌区</t>
  </si>
  <si>
    <t>金华市金东区上荷塘水库管理处</t>
  </si>
  <si>
    <t>游埠灌区</t>
  </si>
  <si>
    <t>兰溪市</t>
  </si>
  <si>
    <t>兰溪市游埠排灌站</t>
  </si>
  <si>
    <t>兰溪市水务局</t>
  </si>
  <si>
    <t>城头水库灌区</t>
  </si>
  <si>
    <t>兰溪市城头水库管理处</t>
  </si>
  <si>
    <t>高潮灌区</t>
  </si>
  <si>
    <t>兰溪市高潮水库管理处</t>
  </si>
  <si>
    <t>清溪口水库灌区</t>
  </si>
  <si>
    <t>武义县</t>
  </si>
  <si>
    <t>清溪口水库</t>
  </si>
  <si>
    <t>武义县水务局</t>
  </si>
  <si>
    <t>柏峰水库灌区</t>
  </si>
  <si>
    <t>义乌市</t>
  </si>
  <si>
    <t>义乌市义南水利工程管理有限公司</t>
  </si>
  <si>
    <t>义乌市水务局</t>
  </si>
  <si>
    <t>三渡溪水库灌区</t>
  </si>
  <si>
    <t>永康市</t>
  </si>
  <si>
    <t>永康市三渡溪水库管理处</t>
  </si>
  <si>
    <t>永康市水务局</t>
  </si>
  <si>
    <t>鹿溪渠灌区</t>
  </si>
  <si>
    <t>衢州市</t>
  </si>
  <si>
    <t>江山市</t>
  </si>
  <si>
    <t>鹿溪渠水利管理协会</t>
  </si>
  <si>
    <t>江山市水利局</t>
  </si>
  <si>
    <t>碧家河水库灌区</t>
  </si>
  <si>
    <t>开化市</t>
  </si>
  <si>
    <t>开化县长虹乡农业公共服务中心</t>
  </si>
  <si>
    <t>开化县水利局</t>
  </si>
  <si>
    <t>王山水库灌区</t>
  </si>
  <si>
    <t>开化县杨林镇农业公共服务中心</t>
  </si>
  <si>
    <t>沐尘水库灌区</t>
  </si>
  <si>
    <t>龙游县</t>
  </si>
  <si>
    <t>溪口镇人民政府</t>
  </si>
  <si>
    <t>龙游县林业水利局</t>
  </si>
  <si>
    <t>周公畈水库灌区</t>
  </si>
  <si>
    <t>小南海镇人民政府</t>
  </si>
  <si>
    <t>桃枝堰灌区</t>
  </si>
  <si>
    <t>衢江区</t>
  </si>
  <si>
    <t>桃枝堰灌区委员会</t>
  </si>
  <si>
    <t>衢江区水利局</t>
  </si>
  <si>
    <t>括苍灌区</t>
  </si>
  <si>
    <t>台州市</t>
  </si>
  <si>
    <t>仙居县</t>
  </si>
  <si>
    <t>下各镇人民政府</t>
  </si>
  <si>
    <t>仙居县水利局</t>
  </si>
  <si>
    <t>里林灌区</t>
  </si>
  <si>
    <t>里林水利工程养护有限公司</t>
  </si>
  <si>
    <t>界岭水库灌区</t>
  </si>
  <si>
    <t>临海市</t>
  </si>
  <si>
    <t>临海市界岭水库灌区委员会</t>
  </si>
  <si>
    <t>临海市水利局</t>
  </si>
  <si>
    <t>白马灌区</t>
  </si>
  <si>
    <t>丽水市</t>
  </si>
  <si>
    <t>缙云县</t>
  </si>
  <si>
    <t>缙云县白马灌区水利管理委员会</t>
  </si>
  <si>
    <t>缙云县水利局</t>
  </si>
  <si>
    <t>大柘灌区</t>
  </si>
  <si>
    <t>遂昌县</t>
  </si>
  <si>
    <t>遂昌县湖山水利管理站</t>
  </si>
  <si>
    <t>遂昌县水利局</t>
  </si>
  <si>
    <t>金竹灌区</t>
  </si>
  <si>
    <t>清水源灌区</t>
  </si>
  <si>
    <t>遂昌县城关水利管理站</t>
  </si>
  <si>
    <t>云峰灌区</t>
  </si>
  <si>
    <t>重点中型灌区</t>
  </si>
  <si>
    <t>钱塘江灌区</t>
  </si>
  <si>
    <t>萧山区（含钱塘新区）</t>
  </si>
  <si>
    <t>杭州市萧山区钱塘江灌区管理处</t>
  </si>
  <si>
    <t>萧山区农机水利局</t>
  </si>
  <si>
    <t>原大型灌区降等</t>
  </si>
  <si>
    <t>中河区灌区</t>
  </si>
  <si>
    <t>慈溪市</t>
  </si>
  <si>
    <t>慈溪市东河区水利管理处</t>
  </si>
  <si>
    <t>慈溪市水利局</t>
  </si>
  <si>
    <t>西河区灌区</t>
  </si>
  <si>
    <t>慈溪市中河区水利管理处</t>
  </si>
  <si>
    <t>东河区灌区</t>
  </si>
  <si>
    <t>慈溪市西河区水利管理处　</t>
  </si>
  <si>
    <t>横山水库灌区</t>
  </si>
  <si>
    <t>奉化市</t>
  </si>
  <si>
    <t>奉化区农村水利与河湖管理服务处</t>
  </si>
  <si>
    <t>奉化区水利局</t>
  </si>
  <si>
    <t>慈江灌区</t>
  </si>
  <si>
    <t>江北区</t>
  </si>
  <si>
    <t>宁波市慈江灌区管理服务站</t>
  </si>
  <si>
    <t>江北区农业农村局</t>
  </si>
  <si>
    <t>胡陈港灌区</t>
  </si>
  <si>
    <t>宁海县</t>
  </si>
  <si>
    <t>宁海县胡陈港工程管理处</t>
  </si>
  <si>
    <t>宁海县水利局</t>
  </si>
  <si>
    <t>大塘港灌区</t>
  </si>
  <si>
    <t>象山县</t>
  </si>
  <si>
    <t>象山县大塘港管理处</t>
  </si>
  <si>
    <t>象山县水利和渔业局</t>
  </si>
  <si>
    <t>鄞西平原河网灌区</t>
  </si>
  <si>
    <t>江北灌区</t>
  </si>
  <si>
    <t>镇海区</t>
  </si>
  <si>
    <t>宁波市河道管理中心</t>
  </si>
  <si>
    <t>宁波市水利局</t>
  </si>
  <si>
    <t>桥墩灌区</t>
  </si>
  <si>
    <t>苍南县桥墩水库管理所</t>
  </si>
  <si>
    <t>温瑞灌区</t>
  </si>
  <si>
    <t>鹿城区龙湾区瓯海区瑞安市</t>
  </si>
  <si>
    <t>温州市温瑞平水系管理中心</t>
  </si>
  <si>
    <t>温州市水利局</t>
  </si>
  <si>
    <t>瑞平灌区</t>
  </si>
  <si>
    <t>瑞安市</t>
  </si>
  <si>
    <t>瑞安市江北灌区</t>
  </si>
  <si>
    <t>瑞安市江北水系管理中心</t>
  </si>
  <si>
    <t>瑞安市水利局</t>
  </si>
  <si>
    <t>老石坎水库灌区</t>
  </si>
  <si>
    <t>安吉县老石坎水库灌区管理所</t>
  </si>
  <si>
    <t>赋石水库灌区</t>
  </si>
  <si>
    <t>安吉县赋石渠道管理所</t>
  </si>
  <si>
    <t>上塘河灌区</t>
  </si>
  <si>
    <t>海宁市</t>
  </si>
  <si>
    <t>海宁市上塘河流域翻水管理站</t>
  </si>
  <si>
    <t>海宁市水利局</t>
  </si>
  <si>
    <t>南山水库灌区</t>
  </si>
  <si>
    <t>嵊州市南山水库管理局</t>
  </si>
  <si>
    <t>巧英水库灌区</t>
  </si>
  <si>
    <t>新昌县巧英水库管理处</t>
  </si>
  <si>
    <t>南江水库灌区</t>
  </si>
  <si>
    <t>横锦水库灌区</t>
  </si>
  <si>
    <t>杨卜山中型灌区</t>
  </si>
  <si>
    <t>杨卜山灌区管理委员会</t>
  </si>
  <si>
    <t>东芝灌区</t>
  </si>
  <si>
    <t>兰溪市东风水库管理处/兰溪市芝堰水库管理处</t>
  </si>
  <si>
    <t>通济桥水库灌区</t>
  </si>
  <si>
    <t>浦江县</t>
  </si>
  <si>
    <t>浦江县通济桥水库管理处</t>
  </si>
  <si>
    <t>浦江县水务局</t>
  </si>
  <si>
    <t>金坑岭水库灌区</t>
  </si>
  <si>
    <t>浦江县西水东调管理处</t>
  </si>
  <si>
    <t>源口水库灌区</t>
  </si>
  <si>
    <t>武义县源口水库管理处</t>
  </si>
  <si>
    <t>莘畈水库灌区</t>
  </si>
  <si>
    <t>婺城区</t>
  </si>
  <si>
    <t>婺城区莘畈水库管理处</t>
  </si>
  <si>
    <t>婺城区水利局</t>
  </si>
  <si>
    <t>金兰灌区</t>
  </si>
  <si>
    <t>金华市金兰水利工程管理有限公司</t>
  </si>
  <si>
    <t>金华市水利局</t>
  </si>
  <si>
    <t>安地灌区</t>
  </si>
  <si>
    <t>金华市安地渠道管理所</t>
  </si>
  <si>
    <t>岩口水库灌区</t>
  </si>
  <si>
    <t>义乌市义西水利工程管理有限公司</t>
  </si>
  <si>
    <t>杨溪水库灌区</t>
  </si>
  <si>
    <t>永康市杨溪水库灌溉工程管理局</t>
  </si>
  <si>
    <t>太平水库灌区</t>
  </si>
  <si>
    <t>永康市太平水库管理处</t>
  </si>
  <si>
    <t>长风灌区</t>
  </si>
  <si>
    <t>常山县</t>
  </si>
  <si>
    <t>常山县中型水库管理局</t>
  </si>
  <si>
    <t>常山县林业水利局</t>
  </si>
  <si>
    <t>千红灌区</t>
  </si>
  <si>
    <t>芙蓉水库灌区</t>
  </si>
  <si>
    <t>水普之后新增，与十三五一致</t>
  </si>
  <si>
    <t>齐溪水库灌区</t>
  </si>
  <si>
    <t>开化县中型水库管理局</t>
  </si>
  <si>
    <t>乌溪江西干渠灌区</t>
  </si>
  <si>
    <t>衢州市乌溪江西干渠管理处</t>
  </si>
  <si>
    <t>椒南灌区</t>
  </si>
  <si>
    <t>椒江区</t>
  </si>
  <si>
    <t>椒江区农村水利事务中心</t>
  </si>
  <si>
    <t>椒江区农业农村和水利局</t>
  </si>
  <si>
    <t>原大型灌区（长潭灌区）分解</t>
  </si>
  <si>
    <t>永宁江灌区</t>
  </si>
  <si>
    <t>黄岩区</t>
  </si>
  <si>
    <t>黄岩区水利局</t>
  </si>
  <si>
    <t>金清灌区</t>
  </si>
  <si>
    <t>路桥区</t>
  </si>
  <si>
    <t>路桥区金清灌区事务中心</t>
  </si>
  <si>
    <t>路桥区农业农村和水利局</t>
  </si>
  <si>
    <t>温岭灌区</t>
  </si>
  <si>
    <t>温岭市</t>
  </si>
  <si>
    <t>温岭市农业农村和水利局</t>
  </si>
  <si>
    <t>里石门水库灌区</t>
  </si>
  <si>
    <t>天台县</t>
  </si>
  <si>
    <t>天台县里石门水库灌区服务中心</t>
  </si>
  <si>
    <t>天台县水利局</t>
  </si>
  <si>
    <t>好溪灌区</t>
  </si>
  <si>
    <t>缙云县壶镇镇人民政府</t>
  </si>
  <si>
    <t>原水普壶镇灌区，与十三五一致</t>
  </si>
  <si>
    <t>莲都区碧湖灌区</t>
  </si>
  <si>
    <t>莲都区</t>
  </si>
  <si>
    <t>莲都区碧湖灌溉区管理处</t>
  </si>
  <si>
    <t>莲都区水利局</t>
  </si>
  <si>
    <t>与十三五一致</t>
  </si>
  <si>
    <t>松阳县江南灌区</t>
  </si>
  <si>
    <t>松阳县</t>
  </si>
  <si>
    <t>松阳县河道堤防和水库管理处</t>
  </si>
  <si>
    <t>松阳县水利局</t>
  </si>
  <si>
    <t>松阳县江北灌区</t>
  </si>
  <si>
    <t>大型灌区</t>
  </si>
  <si>
    <t>亭下水库灌区</t>
  </si>
  <si>
    <t>奉化区、北仑区、鄞州区</t>
  </si>
  <si>
    <t>四明湖灌区</t>
  </si>
  <si>
    <t>余姚市水利局　</t>
  </si>
  <si>
    <t>上浦闸灌区</t>
  </si>
  <si>
    <t>上虞区</t>
  </si>
  <si>
    <t>绍兴市上虞区上浦闸管理运行中心</t>
  </si>
  <si>
    <t>上虞区水利局</t>
  </si>
  <si>
    <t>碗窑灌区</t>
  </si>
  <si>
    <t>江山市峡口水库管理中心</t>
  </si>
  <si>
    <t>铜山源水库灌区</t>
  </si>
  <si>
    <t>柯城区
衢江区
龙游县</t>
  </si>
  <si>
    <t>衢州市铜山源水库管理中心　</t>
  </si>
  <si>
    <t>衢州市水利局</t>
  </si>
  <si>
    <t>乌溪江引水工程灌区（衢州片）</t>
  </si>
  <si>
    <t>衢州市乌溪江引水工程管理中心，柯城区、衢江区乌溪江引水工程管理中心，龙游县水利工程建设管理中心</t>
  </si>
  <si>
    <t>乌溪江引水工程灌区（金华片）</t>
  </si>
  <si>
    <t>金华市婺城区乌溪江引水工程管理处</t>
  </si>
  <si>
    <t>衢州市水利局、婺城区水务局</t>
  </si>
  <si>
    <t>牛头山水库灌区</t>
  </si>
  <si>
    <t>临海市
椒江区</t>
  </si>
  <si>
    <t>临海市牛头山水库灌区管理处</t>
  </si>
  <si>
    <t>浙江省大中型灌区基本信息表</t>
  </si>
  <si>
    <r>
      <rPr>
        <sz val="10"/>
        <color theme="1"/>
        <rFont val="仿宋"/>
        <family val="3"/>
        <charset val="134"/>
      </rPr>
      <t>填报单位：</t>
    </r>
    <r>
      <rPr>
        <sz val="10"/>
        <color theme="1"/>
        <rFont val="Times New Roman"/>
        <family val="1"/>
      </rPr>
      <t xml:space="preserve">          </t>
    </r>
    <r>
      <rPr>
        <sz val="10"/>
        <color theme="1"/>
        <rFont val="仿宋"/>
        <family val="3"/>
        <charset val="134"/>
      </rPr>
      <t>（盖章）</t>
    </r>
  </si>
  <si>
    <t>灌区
类型</t>
  </si>
  <si>
    <t>灌区
名称</t>
  </si>
  <si>
    <t>建成开灌时间</t>
  </si>
  <si>
    <t>水源工程类型</t>
  </si>
  <si>
    <t>灌区功能</t>
  </si>
  <si>
    <t>地貌类型</t>
  </si>
  <si>
    <t>有效灌溉面积（万亩）</t>
  </si>
  <si>
    <t>实灌面积       （万亩）</t>
  </si>
  <si>
    <t>节水灌溉面积（万亩）</t>
  </si>
  <si>
    <t>灌溉作物结构
（%）</t>
  </si>
  <si>
    <t>行政隶属</t>
  </si>
  <si>
    <t>所在
地市</t>
  </si>
  <si>
    <t>受益
县区</t>
  </si>
  <si>
    <t>是否国家级贫困县</t>
  </si>
  <si>
    <t>是否产粮大县</t>
  </si>
  <si>
    <t>农业供水</t>
  </si>
  <si>
    <t>工业供水</t>
  </si>
  <si>
    <t>生活供水</t>
  </si>
  <si>
    <t>生态供水</t>
  </si>
  <si>
    <t>防洪</t>
  </si>
  <si>
    <t>除涝</t>
  </si>
  <si>
    <t>发电</t>
  </si>
  <si>
    <t>总计</t>
  </si>
  <si>
    <t>耕地灌溉面积</t>
  </si>
  <si>
    <t>林地灌溉面积</t>
  </si>
  <si>
    <t>园地灌溉面积</t>
  </si>
  <si>
    <t>牧草地灌溉面积</t>
  </si>
  <si>
    <t>喷灌</t>
  </si>
  <si>
    <t>微灌</t>
  </si>
  <si>
    <t>管道输水</t>
  </si>
  <si>
    <t>其他</t>
  </si>
  <si>
    <t>粮食作物</t>
  </si>
  <si>
    <t>经济作物</t>
  </si>
  <si>
    <t>水库</t>
  </si>
  <si>
    <t>√</t>
  </si>
  <si>
    <t>丘陵</t>
  </si>
  <si>
    <t>县管</t>
  </si>
  <si>
    <t>否</t>
  </si>
  <si>
    <t>平原</t>
  </si>
  <si>
    <t>/</t>
  </si>
  <si>
    <t>泵站</t>
  </si>
  <si>
    <t>堰闸</t>
  </si>
  <si>
    <t>山区、丘陵</t>
  </si>
  <si>
    <t>圩垸区</t>
  </si>
  <si>
    <t>水库、泵站</t>
  </si>
  <si>
    <t>平原、圩垸区</t>
  </si>
  <si>
    <t>丘陵、平原</t>
  </si>
  <si>
    <t>水库、堰坝</t>
  </si>
  <si>
    <t>山区</t>
  </si>
  <si>
    <t>新昌市</t>
  </si>
  <si>
    <t>是</t>
  </si>
  <si>
    <t>开化县</t>
  </si>
  <si>
    <t>水库、山塘、堰闸</t>
  </si>
  <si>
    <t>合计</t>
  </si>
  <si>
    <t>滨江区、萧山区、钱塘新区</t>
  </si>
  <si>
    <t>奉化区</t>
  </si>
  <si>
    <t>市管</t>
  </si>
  <si>
    <t>镇海区、江北区、高新区</t>
  </si>
  <si>
    <t>瑞安市、龙湾区、瓯海区</t>
  </si>
  <si>
    <t>瑞安市、平阳县</t>
  </si>
  <si>
    <t>堰坝取水</t>
  </si>
  <si>
    <t>水库、堰闸</t>
  </si>
  <si>
    <t>开发区、婺城区、龙游县</t>
  </si>
  <si>
    <t>婺城区、开发区、兰溪市</t>
  </si>
  <si>
    <t>婺城区、金东区、开发区</t>
  </si>
  <si>
    <t>椒江</t>
  </si>
  <si>
    <t>黄岩</t>
  </si>
  <si>
    <t>路桥</t>
  </si>
  <si>
    <t>温岭</t>
  </si>
  <si>
    <t>公元505年</t>
  </si>
  <si>
    <t>堰闸、水库</t>
  </si>
  <si>
    <t>奉化区、鄞州区、北仑区</t>
  </si>
  <si>
    <t>泵站、水库</t>
  </si>
  <si>
    <t>柯城区、衢江区、龙游县</t>
  </si>
  <si>
    <t>临海市、椒江区</t>
  </si>
  <si>
    <r>
      <rPr>
        <sz val="10"/>
        <color theme="1"/>
        <rFont val="仿宋"/>
        <family val="3"/>
        <charset val="134"/>
      </rPr>
      <t>填表说明</t>
    </r>
    <r>
      <rPr>
        <sz val="10"/>
        <color theme="1"/>
        <rFont val="Times New Roman"/>
        <family val="1"/>
      </rPr>
      <t>:</t>
    </r>
  </si>
  <si>
    <r>
      <rPr>
        <sz val="10"/>
        <color theme="1"/>
        <rFont val="Times New Roman"/>
        <family val="1"/>
      </rPr>
      <t>1</t>
    </r>
    <r>
      <rPr>
        <sz val="10"/>
        <color theme="1"/>
        <rFont val="仿宋"/>
        <family val="3"/>
        <charset val="134"/>
      </rPr>
      <t>、水源工程类型分为水库、山塘、堰闸、泵站等</t>
    </r>
    <r>
      <rPr>
        <sz val="10"/>
        <color theme="1"/>
        <rFont val="Times New Roman"/>
        <family val="1"/>
      </rPr>
      <t>4</t>
    </r>
    <r>
      <rPr>
        <sz val="10"/>
        <color theme="1"/>
        <rFont val="仿宋"/>
        <family val="3"/>
        <charset val="134"/>
      </rPr>
      <t>种填写，有井渠结合的灌区另行说明。</t>
    </r>
  </si>
  <si>
    <r>
      <rPr>
        <sz val="10"/>
        <color theme="1"/>
        <rFont val="Times New Roman"/>
        <family val="1"/>
      </rPr>
      <t>2</t>
    </r>
    <r>
      <rPr>
        <sz val="10"/>
        <color theme="1"/>
        <rFont val="仿宋"/>
        <family val="3"/>
        <charset val="134"/>
      </rPr>
      <t>、灌区功能在对应栏内打</t>
    </r>
    <r>
      <rPr>
        <sz val="10"/>
        <color theme="1"/>
        <rFont val="Times New Roman"/>
        <family val="1"/>
      </rPr>
      <t>“</t>
    </r>
    <r>
      <rPr>
        <sz val="10"/>
        <color theme="1"/>
        <rFont val="仿宋"/>
        <family val="3"/>
        <charset val="134"/>
      </rPr>
      <t>√</t>
    </r>
    <r>
      <rPr>
        <sz val="10"/>
        <color theme="1"/>
        <rFont val="Times New Roman"/>
        <family val="1"/>
      </rPr>
      <t>”</t>
    </r>
    <r>
      <rPr>
        <sz val="10"/>
        <color theme="1"/>
        <rFont val="仿宋"/>
        <family val="3"/>
        <charset val="134"/>
      </rPr>
      <t>，可多选。</t>
    </r>
  </si>
  <si>
    <r>
      <rPr>
        <sz val="10"/>
        <color theme="1"/>
        <rFont val="Times New Roman"/>
        <family val="1"/>
      </rPr>
      <t>3</t>
    </r>
    <r>
      <rPr>
        <sz val="10"/>
        <color theme="1"/>
        <rFont val="仿宋"/>
        <family val="3"/>
        <charset val="134"/>
      </rPr>
      <t>、地貌类型分为山区、丘陵、平原、圩垸区。</t>
    </r>
  </si>
  <si>
    <r>
      <rPr>
        <sz val="10"/>
        <color theme="1"/>
        <rFont val="Times New Roman"/>
        <family val="1"/>
      </rPr>
      <t>4</t>
    </r>
    <r>
      <rPr>
        <sz val="10"/>
        <color theme="1"/>
        <rFont val="仿宋"/>
        <family val="3"/>
        <charset val="134"/>
      </rPr>
      <t>、灌溉作物结构按百分比填写，（</t>
    </r>
    <r>
      <rPr>
        <sz val="10"/>
        <color theme="1"/>
        <rFont val="Times New Roman"/>
        <family val="1"/>
      </rPr>
      <t>17</t>
    </r>
    <r>
      <rPr>
        <sz val="10"/>
        <color theme="1"/>
        <rFont val="仿宋"/>
        <family val="3"/>
        <charset val="134"/>
      </rPr>
      <t>）</t>
    </r>
    <r>
      <rPr>
        <sz val="10"/>
        <color theme="1"/>
        <rFont val="Times New Roman"/>
        <family val="1"/>
      </rPr>
      <t>+</t>
    </r>
    <r>
      <rPr>
        <sz val="10"/>
        <color theme="1"/>
        <rFont val="仿宋"/>
        <family val="3"/>
        <charset val="134"/>
      </rPr>
      <t>（</t>
    </r>
    <r>
      <rPr>
        <sz val="10"/>
        <color theme="1"/>
        <rFont val="Times New Roman"/>
        <family val="1"/>
      </rPr>
      <t>18</t>
    </r>
    <r>
      <rPr>
        <sz val="10"/>
        <color theme="1"/>
        <rFont val="仿宋"/>
        <family val="3"/>
        <charset val="134"/>
      </rPr>
      <t>）</t>
    </r>
    <r>
      <rPr>
        <sz val="10"/>
        <color theme="1"/>
        <rFont val="Times New Roman"/>
        <family val="1"/>
      </rPr>
      <t>=100</t>
    </r>
    <r>
      <rPr>
        <sz val="10"/>
        <color theme="1"/>
        <rFont val="仿宋"/>
        <family val="3"/>
        <charset val="134"/>
      </rPr>
      <t>，按实际灌溉作物的情况填写。</t>
    </r>
  </si>
  <si>
    <r>
      <rPr>
        <sz val="10"/>
        <color theme="1"/>
        <rFont val="Times New Roman"/>
        <family val="1"/>
      </rPr>
      <t>5</t>
    </r>
    <r>
      <rPr>
        <sz val="10"/>
        <color theme="1"/>
        <rFont val="仿宋"/>
        <family val="3"/>
        <charset val="134"/>
      </rPr>
      <t>、行政隶属分为省管、地（市）管、县管。</t>
    </r>
  </si>
  <si>
    <r>
      <rPr>
        <sz val="10"/>
        <color theme="1"/>
        <rFont val="Times New Roman"/>
        <family val="1"/>
      </rPr>
      <t>6</t>
    </r>
    <r>
      <rPr>
        <sz val="10"/>
        <color theme="1"/>
        <rFont val="仿宋"/>
        <family val="3"/>
        <charset val="134"/>
      </rPr>
      <t>、实灌面积填写</t>
    </r>
    <r>
      <rPr>
        <sz val="10"/>
        <color theme="1"/>
        <rFont val="Times New Roman"/>
        <family val="1"/>
      </rPr>
      <t>2016-2018</t>
    </r>
    <r>
      <rPr>
        <sz val="10"/>
        <color theme="1"/>
        <rFont val="仿宋"/>
        <family val="3"/>
        <charset val="134"/>
      </rPr>
      <t>年的</t>
    </r>
    <r>
      <rPr>
        <sz val="10"/>
        <color theme="1"/>
        <rFont val="Times New Roman"/>
        <family val="1"/>
      </rPr>
      <t>3</t>
    </r>
    <r>
      <rPr>
        <sz val="10"/>
        <color theme="1"/>
        <rFont val="仿宋"/>
        <family val="3"/>
        <charset val="134"/>
      </rPr>
      <t>年平均值。</t>
    </r>
  </si>
  <si>
    <r>
      <rPr>
        <sz val="10"/>
        <color rgb="FFFF0000"/>
        <rFont val="Times New Roman"/>
        <family val="1"/>
      </rPr>
      <t>7</t>
    </r>
    <r>
      <rPr>
        <sz val="10"/>
        <color rgb="FFFF0000"/>
        <rFont val="仿宋"/>
        <family val="3"/>
        <charset val="134"/>
      </rPr>
      <t>、对于面积有交叉重叠的灌区，注意面积分解并备注说明，切勿重复填写。</t>
    </r>
  </si>
  <si>
    <t>附表1-2</t>
  </si>
  <si>
    <t>浙江省大中型灌区水资源利用及骨干工程现状表</t>
  </si>
  <si>
    <r>
      <rPr>
        <sz val="14"/>
        <color theme="1"/>
        <rFont val="仿宋"/>
        <family val="3"/>
        <charset val="134"/>
      </rPr>
      <t>填报单位：</t>
    </r>
    <r>
      <rPr>
        <sz val="14"/>
        <color theme="1"/>
        <rFont val="Times New Roman"/>
        <family val="1"/>
      </rPr>
      <t xml:space="preserve">          </t>
    </r>
    <r>
      <rPr>
        <sz val="14"/>
        <color theme="1"/>
        <rFont val="仿宋"/>
        <family val="3"/>
        <charset val="134"/>
      </rPr>
      <t>（盖章）</t>
    </r>
  </si>
  <si>
    <r>
      <rPr>
        <sz val="10"/>
        <color theme="1"/>
        <rFont val="仿宋"/>
        <family val="3"/>
        <charset val="134"/>
      </rPr>
      <t>年可供水量
(万m</t>
    </r>
    <r>
      <rPr>
        <vertAlign val="superscript"/>
        <sz val="10"/>
        <color theme="1"/>
        <rFont val="仿宋"/>
        <family val="3"/>
        <charset val="134"/>
      </rPr>
      <t>3</t>
    </r>
    <r>
      <rPr>
        <sz val="10"/>
        <color theme="1"/>
        <rFont val="仿宋"/>
        <family val="3"/>
        <charset val="134"/>
      </rPr>
      <t>)</t>
    </r>
  </si>
  <si>
    <r>
      <rPr>
        <sz val="10"/>
        <color theme="1"/>
        <rFont val="仿宋"/>
        <family val="3"/>
        <charset val="134"/>
      </rPr>
      <t>年实供灌水量
(万m</t>
    </r>
    <r>
      <rPr>
        <vertAlign val="superscript"/>
        <sz val="10"/>
        <color theme="1"/>
        <rFont val="仿宋"/>
        <family val="3"/>
        <charset val="134"/>
      </rPr>
      <t>3</t>
    </r>
    <r>
      <rPr>
        <sz val="10"/>
        <color theme="1"/>
        <rFont val="仿宋"/>
        <family val="3"/>
        <charset val="134"/>
      </rPr>
      <t>)</t>
    </r>
  </si>
  <si>
    <t>骨干工程</t>
  </si>
  <si>
    <t>古堰/水文化遗址</t>
  </si>
  <si>
    <t>渠首
工程</t>
  </si>
  <si>
    <t>灌溉渠道
（km）</t>
  </si>
  <si>
    <t>排水沟
（km）</t>
  </si>
  <si>
    <t>渠沟道建筑物（座）</t>
  </si>
  <si>
    <t xml:space="preserve">斗口及以上分水口数量（个）                                                                                                                                                                                                                                                                                                                                                                                                                                                                                                                   </t>
  </si>
  <si>
    <t>古堰</t>
  </si>
  <si>
    <t>水文化遗址</t>
  </si>
  <si>
    <t>数量</t>
  </si>
  <si>
    <t>完好数量</t>
  </si>
  <si>
    <t>总长</t>
  </si>
  <si>
    <t>完好长度</t>
  </si>
  <si>
    <t>其中：灌溉管道</t>
  </si>
  <si>
    <t>完好率(%)</t>
  </si>
  <si>
    <t>总数量</t>
  </si>
  <si>
    <t>其中有量水设施的分水口数量</t>
  </si>
  <si>
    <t>名称</t>
  </si>
  <si>
    <t>编号</t>
  </si>
  <si>
    <t>位置</t>
  </si>
  <si>
    <t>总量</t>
  </si>
  <si>
    <t>其中：  农业灌溉</t>
  </si>
  <si>
    <t>其中衬砌</t>
  </si>
  <si>
    <r>
      <rPr>
        <sz val="10"/>
        <color theme="1"/>
        <rFont val="仿宋"/>
        <family val="3"/>
        <charset val="134"/>
      </rPr>
      <t>填表说明：</t>
    </r>
  </si>
  <si>
    <r>
      <rPr>
        <sz val="10"/>
        <color theme="1"/>
        <rFont val="Times New Roman"/>
        <family val="1"/>
      </rPr>
      <t>1</t>
    </r>
    <r>
      <rPr>
        <sz val="10"/>
        <color theme="1"/>
        <rFont val="仿宋"/>
        <family val="3"/>
        <charset val="134"/>
      </rPr>
      <t>、年可供水量是指渠首水源工程在多年平均条件下可以提供的水量，考虑来水条件，通过工程措施可提供的水量。</t>
    </r>
  </si>
  <si>
    <r>
      <rPr>
        <sz val="10"/>
        <color theme="1"/>
        <rFont val="Times New Roman"/>
        <family val="1"/>
      </rPr>
      <t>2</t>
    </r>
    <r>
      <rPr>
        <sz val="10"/>
        <color theme="1"/>
        <rFont val="仿宋"/>
        <family val="3"/>
        <charset val="134"/>
      </rPr>
      <t>、年实供灌水量按</t>
    </r>
    <r>
      <rPr>
        <sz val="10"/>
        <color theme="1"/>
        <rFont val="Times New Roman"/>
        <family val="1"/>
      </rPr>
      <t>2016</t>
    </r>
    <r>
      <rPr>
        <sz val="10"/>
        <color theme="1"/>
        <rFont val="仿宋"/>
        <family val="3"/>
        <charset val="134"/>
      </rPr>
      <t>～</t>
    </r>
    <r>
      <rPr>
        <sz val="10"/>
        <color theme="1"/>
        <rFont val="Times New Roman"/>
        <family val="1"/>
      </rPr>
      <t>2018</t>
    </r>
    <r>
      <rPr>
        <sz val="10"/>
        <color theme="1"/>
        <rFont val="仿宋"/>
        <family val="3"/>
        <charset val="134"/>
      </rPr>
      <t>年</t>
    </r>
    <r>
      <rPr>
        <sz val="10"/>
        <color theme="1"/>
        <rFont val="Times New Roman"/>
        <family val="1"/>
      </rPr>
      <t>3</t>
    </r>
    <r>
      <rPr>
        <sz val="10"/>
        <color theme="1"/>
        <rFont val="仿宋"/>
        <family val="3"/>
        <charset val="134"/>
      </rPr>
      <t>年实际供水量的平均值，未配置计量设施的灌区应根据实际情况合理估算填报。</t>
    </r>
  </si>
  <si>
    <r>
      <rPr>
        <sz val="10"/>
        <color theme="1"/>
        <rFont val="Times New Roman"/>
        <family val="1"/>
      </rPr>
      <t>3</t>
    </r>
    <r>
      <rPr>
        <sz val="10"/>
        <color theme="1"/>
        <rFont val="仿宋"/>
        <family val="3"/>
        <charset val="134"/>
      </rPr>
      <t>、灌排结合的渠道按灌溉渠道填写。</t>
    </r>
  </si>
  <si>
    <r>
      <rPr>
        <sz val="10"/>
        <color theme="1"/>
        <rFont val="Times New Roman"/>
        <family val="1"/>
      </rPr>
      <t>4</t>
    </r>
    <r>
      <rPr>
        <sz val="10"/>
        <color theme="1"/>
        <rFont val="仿宋"/>
        <family val="3"/>
        <charset val="134"/>
      </rPr>
      <t>、完好指基本达到设计标准能够安全运行的状况，完好率是完好数占实有总数的百分比。</t>
    </r>
  </si>
  <si>
    <r>
      <rPr>
        <sz val="10"/>
        <color theme="1"/>
        <rFont val="Times New Roman"/>
        <family val="1"/>
      </rPr>
      <t>5</t>
    </r>
    <r>
      <rPr>
        <sz val="10"/>
        <color theme="1"/>
        <rFont val="仿宋"/>
        <family val="3"/>
        <charset val="134"/>
      </rPr>
      <t>、量水设施包括建筑物量水、超声波、液位计、测控一体闸等各种量水设备设施。</t>
    </r>
  </si>
  <si>
    <r>
      <rPr>
        <sz val="10"/>
        <color theme="1"/>
        <rFont val="Times New Roman"/>
        <family val="1"/>
      </rPr>
      <t>6</t>
    </r>
    <r>
      <rPr>
        <sz val="10"/>
        <color theme="1"/>
        <rFont val="仿宋"/>
        <family val="3"/>
        <charset val="134"/>
      </rPr>
      <t>、古堰、水文化遗址为县级以上人民政府文物行政部门确定的。</t>
    </r>
  </si>
  <si>
    <t>附表1-3</t>
  </si>
  <si>
    <t>浙江省大中型灌区管理情况表</t>
  </si>
  <si>
    <t>管理单位
名称</t>
  </si>
  <si>
    <t>管理单位性质</t>
  </si>
  <si>
    <t>管理人员数量（人）</t>
  </si>
  <si>
    <t>管理人员经费
（万元）</t>
  </si>
  <si>
    <t>工程维修养护经费
（万元）</t>
  </si>
  <si>
    <t>用水合作组织</t>
  </si>
  <si>
    <t>是否划定灌区管理范围</t>
  </si>
  <si>
    <t>专管机构管理范围</t>
  </si>
  <si>
    <t>骨干工程确权颁证（处）</t>
  </si>
  <si>
    <t>物业化管理</t>
  </si>
  <si>
    <t>数字化建设</t>
  </si>
  <si>
    <t>农民用水户协会</t>
  </si>
  <si>
    <t>纯公益性</t>
  </si>
  <si>
    <t>准公益性</t>
  </si>
  <si>
    <t>经营性</t>
  </si>
  <si>
    <t>总数</t>
  </si>
  <si>
    <t>其中定编
人数</t>
  </si>
  <si>
    <t>核定</t>
  </si>
  <si>
    <t>落实</t>
  </si>
  <si>
    <t>数量(个）</t>
  </si>
  <si>
    <t>管理面积(万亩)</t>
  </si>
  <si>
    <t>管理面积
(万亩)</t>
  </si>
  <si>
    <t>干渠</t>
  </si>
  <si>
    <t>主要构筑物</t>
  </si>
  <si>
    <t>渠首数量</t>
  </si>
  <si>
    <t>干渠长度</t>
  </si>
  <si>
    <t>已划界</t>
  </si>
  <si>
    <t>已确权</t>
  </si>
  <si>
    <t>已颁证</t>
  </si>
  <si>
    <t>证书编号</t>
  </si>
  <si>
    <t>全委托</t>
  </si>
  <si>
    <t>部分委托</t>
  </si>
  <si>
    <t>委托内容</t>
  </si>
  <si>
    <t>视频监控（处）</t>
  </si>
  <si>
    <t>自动监测（处）</t>
  </si>
  <si>
    <t>管理平台</t>
  </si>
  <si>
    <t>巡查APP</t>
  </si>
  <si>
    <t>所在村民委员会</t>
  </si>
  <si>
    <t>属地管理</t>
  </si>
  <si>
    <r>
      <rPr>
        <sz val="10"/>
        <rFont val="仿宋"/>
        <family val="3"/>
        <charset val="134"/>
      </rPr>
      <t>里林水利工程养护有限公司</t>
    </r>
  </si>
  <si>
    <t>东河区水利管理处</t>
  </si>
  <si>
    <t>中河区水利管理处</t>
  </si>
  <si>
    <t>西河区水利管理处　</t>
  </si>
  <si>
    <r>
      <rPr>
        <sz val="10"/>
        <color indexed="8"/>
        <rFont val="仿宋"/>
        <family val="3"/>
        <charset val="134"/>
      </rPr>
      <t xml:space="preserve">     </t>
    </r>
    <r>
      <rPr>
        <sz val="10"/>
        <color theme="1"/>
        <rFont val="仿宋"/>
        <family val="3"/>
        <charset val="134"/>
      </rPr>
      <t>√</t>
    </r>
  </si>
  <si>
    <t>胡陈港工程管理处</t>
  </si>
  <si>
    <t>桥墩水库管理所</t>
  </si>
  <si>
    <t>温瑞平水系管理中心</t>
  </si>
  <si>
    <t>江北水系管理中</t>
  </si>
  <si>
    <t>老石坎水库灌区管理所</t>
  </si>
  <si>
    <t>赋石渠道管理所</t>
  </si>
  <si>
    <t>巧英水库管理处</t>
  </si>
  <si>
    <t>兰溪市东风、芝堰水库管理处</t>
  </si>
  <si>
    <t>莘畈水库管理处</t>
  </si>
  <si>
    <t>椒江农村水利事务中心</t>
  </si>
  <si>
    <t>金清灌区事务中心</t>
  </si>
  <si>
    <t>1、管理单位性质在对应栏内打“√”。</t>
  </si>
  <si>
    <t>2、管理人员经费中“核定”指按照水利部、财政部印发的《水利工程管理单位定岗标准》应落实的管理人员经费。</t>
  </si>
  <si>
    <t>3、工程维修养护经费中“核定”指按照水利部、财政部印发的《水利工程维修养护定额标准》应落实的维修养护经费。</t>
  </si>
  <si>
    <t>4、请结合省水利厅今年即将推进的水利工程管理“三化”改革要求，填写灌区的“三化”现状情况。</t>
  </si>
  <si>
    <t>5、划定灌区管理范围，明确划定管理范围的干渠、主要构筑物、泵站等。</t>
  </si>
  <si>
    <t>6、专管机构管理范围，明确管理的渠首数量、干渠长度。</t>
  </si>
  <si>
    <t>浙江省大中型灌区用水管理情况表</t>
  </si>
  <si>
    <t>填报单位：          （盖章）</t>
  </si>
  <si>
    <t>用水管理</t>
  </si>
  <si>
    <t>水价</t>
  </si>
  <si>
    <t>农业灌溉水费（万元）</t>
  </si>
  <si>
    <t>财政补助（万元）</t>
  </si>
  <si>
    <t>是否办理取水许可证</t>
  </si>
  <si>
    <t>取水许可水量
（万m³/年）</t>
  </si>
  <si>
    <t>是否实施农业水价综合改革</t>
  </si>
  <si>
    <t>是否完成农业水价改革验收</t>
  </si>
  <si>
    <r>
      <rPr>
        <sz val="10"/>
        <rFont val="仿宋"/>
        <family val="3"/>
        <charset val="134"/>
      </rPr>
      <t>物价部门是否核定供水成本（已核定的填写核定的水价，元/m</t>
    </r>
    <r>
      <rPr>
        <vertAlign val="superscript"/>
        <sz val="10"/>
        <rFont val="仿宋"/>
        <family val="3"/>
        <charset val="134"/>
      </rPr>
      <t>3</t>
    </r>
    <r>
      <rPr>
        <sz val="10"/>
        <rFont val="仿宋"/>
        <family val="3"/>
        <charset val="134"/>
      </rPr>
      <t>）</t>
    </r>
  </si>
  <si>
    <r>
      <rPr>
        <sz val="10"/>
        <rFont val="仿宋"/>
        <family val="3"/>
        <charset val="134"/>
      </rPr>
      <t>全成本水价
（元/m</t>
    </r>
    <r>
      <rPr>
        <vertAlign val="superscript"/>
        <sz val="10"/>
        <rFont val="仿宋"/>
        <family val="3"/>
        <charset val="134"/>
      </rPr>
      <t>3</t>
    </r>
    <r>
      <rPr>
        <sz val="10"/>
        <rFont val="仿宋"/>
        <family val="3"/>
        <charset val="134"/>
      </rPr>
      <t>）</t>
    </r>
  </si>
  <si>
    <r>
      <rPr>
        <sz val="10"/>
        <rFont val="仿宋"/>
        <family val="3"/>
        <charset val="134"/>
      </rPr>
      <t>运行维护成本水价
（元/m</t>
    </r>
    <r>
      <rPr>
        <vertAlign val="superscript"/>
        <sz val="10"/>
        <rFont val="仿宋"/>
        <family val="3"/>
        <charset val="134"/>
      </rPr>
      <t>3</t>
    </r>
    <r>
      <rPr>
        <sz val="10"/>
        <rFont val="仿宋"/>
        <family val="3"/>
        <charset val="134"/>
      </rPr>
      <t>）</t>
    </r>
  </si>
  <si>
    <r>
      <rPr>
        <sz val="10"/>
        <rFont val="仿宋"/>
        <family val="3"/>
        <charset val="134"/>
      </rPr>
      <t>执行水价
（元/m</t>
    </r>
    <r>
      <rPr>
        <vertAlign val="superscript"/>
        <sz val="10"/>
        <rFont val="仿宋"/>
        <family val="3"/>
        <charset val="134"/>
      </rPr>
      <t>3</t>
    </r>
    <r>
      <rPr>
        <sz val="10"/>
        <rFont val="仿宋"/>
        <family val="3"/>
        <charset val="134"/>
      </rPr>
      <t>）</t>
    </r>
  </si>
  <si>
    <t>应收</t>
  </si>
  <si>
    <t>实收</t>
  </si>
  <si>
    <t>灌区自筹</t>
  </si>
  <si>
    <t>水费实收率
(%)</t>
  </si>
  <si>
    <t>水费收缴方式</t>
  </si>
  <si>
    <t>其中</t>
  </si>
  <si>
    <t>人员
经费</t>
  </si>
  <si>
    <t>维修
养护
经费</t>
  </si>
  <si>
    <t>按亩征收</t>
  </si>
  <si>
    <t>按方征收</t>
  </si>
  <si>
    <t>没有征收</t>
  </si>
  <si>
    <t>0..06</t>
  </si>
  <si>
    <t>0.04~0.36</t>
  </si>
  <si>
    <t>0.01~0.21</t>
  </si>
  <si>
    <t>0.08-0.23</t>
  </si>
  <si>
    <t>0.06-0.18</t>
  </si>
  <si>
    <t>0.06~0.46</t>
  </si>
  <si>
    <t>0.04~0.32</t>
  </si>
  <si>
    <t>无</t>
  </si>
  <si>
    <t xml:space="preserve">按亩征收           </t>
  </si>
  <si>
    <r>
      <rPr>
        <sz val="10"/>
        <rFont val="仿宋"/>
        <family val="3"/>
        <charset val="134"/>
      </rPr>
      <t>填表说明：</t>
    </r>
  </si>
  <si>
    <r>
      <rPr>
        <sz val="10"/>
        <rFont val="Times New Roman"/>
        <family val="1"/>
      </rPr>
      <t>1</t>
    </r>
    <r>
      <rPr>
        <sz val="10"/>
        <rFont val="仿宋"/>
        <family val="3"/>
        <charset val="134"/>
      </rPr>
      <t>、（</t>
    </r>
    <r>
      <rPr>
        <sz val="10"/>
        <rFont val="Times New Roman"/>
        <family val="1"/>
      </rPr>
      <t>4</t>
    </r>
    <r>
      <rPr>
        <sz val="10"/>
        <rFont val="仿宋"/>
        <family val="3"/>
        <charset val="134"/>
      </rPr>
      <t>）、（</t>
    </r>
    <r>
      <rPr>
        <sz val="10"/>
        <rFont val="Times New Roman"/>
        <family val="1"/>
      </rPr>
      <t>6</t>
    </r>
    <r>
      <rPr>
        <sz val="10"/>
        <rFont val="仿宋"/>
        <family val="3"/>
        <charset val="134"/>
      </rPr>
      <t>）、（</t>
    </r>
    <r>
      <rPr>
        <sz val="10"/>
        <rFont val="Times New Roman"/>
        <family val="1"/>
      </rPr>
      <t>7</t>
    </r>
    <r>
      <rPr>
        <sz val="10"/>
        <rFont val="仿宋"/>
        <family val="3"/>
        <charset val="134"/>
      </rPr>
      <t>）列填写</t>
    </r>
    <r>
      <rPr>
        <sz val="10"/>
        <rFont val="Times New Roman"/>
        <family val="1"/>
      </rPr>
      <t>“</t>
    </r>
    <r>
      <rPr>
        <sz val="10"/>
        <rFont val="仿宋"/>
        <family val="3"/>
        <charset val="134"/>
      </rPr>
      <t>是</t>
    </r>
    <r>
      <rPr>
        <sz val="10"/>
        <rFont val="Times New Roman"/>
        <family val="1"/>
      </rPr>
      <t>”</t>
    </r>
    <r>
      <rPr>
        <sz val="10"/>
        <rFont val="仿宋"/>
        <family val="3"/>
        <charset val="134"/>
      </rPr>
      <t>或</t>
    </r>
    <r>
      <rPr>
        <sz val="10"/>
        <rFont val="Times New Roman"/>
        <family val="1"/>
      </rPr>
      <t>“</t>
    </r>
    <r>
      <rPr>
        <sz val="10"/>
        <rFont val="仿宋"/>
        <family val="3"/>
        <charset val="134"/>
      </rPr>
      <t>否</t>
    </r>
    <r>
      <rPr>
        <sz val="10"/>
        <rFont val="Times New Roman"/>
        <family val="1"/>
      </rPr>
      <t>”</t>
    </r>
    <r>
      <rPr>
        <sz val="10"/>
        <rFont val="仿宋"/>
        <family val="3"/>
        <charset val="134"/>
      </rPr>
      <t>，（</t>
    </r>
    <r>
      <rPr>
        <sz val="10"/>
        <rFont val="Times New Roman"/>
        <family val="1"/>
      </rPr>
      <t>7</t>
    </r>
    <r>
      <rPr>
        <sz val="10"/>
        <rFont val="仿宋"/>
        <family val="3"/>
        <charset val="134"/>
      </rPr>
      <t>）若已核定水价，则填写核定的水价，单位：元</t>
    </r>
    <r>
      <rPr>
        <sz val="10"/>
        <rFont val="Times New Roman"/>
        <family val="1"/>
      </rPr>
      <t>/m3</t>
    </r>
    <r>
      <rPr>
        <sz val="10"/>
        <rFont val="仿宋"/>
        <family val="3"/>
        <charset val="134"/>
      </rPr>
      <t>。</t>
    </r>
  </si>
  <si>
    <r>
      <rPr>
        <sz val="10"/>
        <rFont val="Times New Roman"/>
        <family val="1"/>
      </rPr>
      <t>2</t>
    </r>
    <r>
      <rPr>
        <sz val="10"/>
        <rFont val="仿宋"/>
        <family val="3"/>
        <charset val="134"/>
      </rPr>
      <t>、农业灌溉水费为</t>
    </r>
    <r>
      <rPr>
        <sz val="10"/>
        <rFont val="Times New Roman"/>
        <family val="1"/>
      </rPr>
      <t>2016</t>
    </r>
    <r>
      <rPr>
        <sz val="10"/>
        <rFont val="仿宋"/>
        <family val="3"/>
        <charset val="134"/>
      </rPr>
      <t>～</t>
    </r>
    <r>
      <rPr>
        <sz val="10"/>
        <rFont val="Times New Roman"/>
        <family val="1"/>
      </rPr>
      <t>2018</t>
    </r>
    <r>
      <rPr>
        <sz val="10"/>
        <rFont val="仿宋"/>
        <family val="3"/>
        <charset val="134"/>
      </rPr>
      <t>年的平均值，</t>
    </r>
    <r>
      <rPr>
        <sz val="10"/>
        <rFont val="Times New Roman"/>
        <family val="1"/>
      </rPr>
      <t>“</t>
    </r>
    <r>
      <rPr>
        <sz val="10"/>
        <rFont val="仿宋"/>
        <family val="3"/>
        <charset val="134"/>
      </rPr>
      <t>实收</t>
    </r>
    <r>
      <rPr>
        <sz val="10"/>
        <rFont val="Times New Roman"/>
        <family val="1"/>
      </rPr>
      <t>”</t>
    </r>
    <r>
      <rPr>
        <sz val="10"/>
        <rFont val="仿宋"/>
        <family val="3"/>
        <charset val="134"/>
      </rPr>
      <t>水费中包括农民用水户、用水合作组织直接缴纳的水费，也包括村集体、乡镇代为支付的水费。</t>
    </r>
  </si>
  <si>
    <r>
      <rPr>
        <sz val="10"/>
        <rFont val="Times New Roman"/>
        <family val="1"/>
      </rPr>
      <t>3</t>
    </r>
    <r>
      <rPr>
        <sz val="10"/>
        <rFont val="仿宋"/>
        <family val="3"/>
        <charset val="134"/>
      </rPr>
      <t>、</t>
    </r>
    <r>
      <rPr>
        <sz val="10"/>
        <rFont val="Times New Roman"/>
        <family val="1"/>
      </rPr>
      <t>“</t>
    </r>
    <r>
      <rPr>
        <sz val="10"/>
        <rFont val="仿宋"/>
        <family val="3"/>
        <charset val="134"/>
      </rPr>
      <t>灌区自筹</t>
    </r>
    <r>
      <rPr>
        <sz val="10"/>
        <rFont val="Times New Roman"/>
        <family val="1"/>
      </rPr>
      <t>”</t>
    </r>
    <r>
      <rPr>
        <sz val="10"/>
        <rFont val="仿宋"/>
        <family val="3"/>
        <charset val="134"/>
      </rPr>
      <t>指灌区管理机构通过其他收入支出的灌区灌溉供水发生的运行养护经费与人员费用。</t>
    </r>
  </si>
  <si>
    <r>
      <rPr>
        <sz val="10"/>
        <rFont val="Times New Roman"/>
        <family val="1"/>
      </rPr>
      <t>4</t>
    </r>
    <r>
      <rPr>
        <sz val="10"/>
        <rFont val="仿宋"/>
        <family val="3"/>
        <charset val="134"/>
      </rPr>
      <t>、水费收缴方式填写</t>
    </r>
    <r>
      <rPr>
        <sz val="10"/>
        <rFont val="Times New Roman"/>
        <family val="1"/>
      </rPr>
      <t>“</t>
    </r>
    <r>
      <rPr>
        <sz val="10"/>
        <rFont val="仿宋"/>
        <family val="3"/>
        <charset val="134"/>
      </rPr>
      <t>按亩征收</t>
    </r>
    <r>
      <rPr>
        <sz val="10"/>
        <rFont val="Times New Roman"/>
        <family val="1"/>
      </rPr>
      <t>”</t>
    </r>
    <r>
      <rPr>
        <sz val="10"/>
        <rFont val="仿宋"/>
        <family val="3"/>
        <charset val="134"/>
      </rPr>
      <t>或</t>
    </r>
    <r>
      <rPr>
        <sz val="10"/>
        <rFont val="Times New Roman"/>
        <family val="1"/>
      </rPr>
      <t>“</t>
    </r>
    <r>
      <rPr>
        <sz val="10"/>
        <rFont val="仿宋"/>
        <family val="3"/>
        <charset val="134"/>
      </rPr>
      <t>按方征收</t>
    </r>
    <r>
      <rPr>
        <sz val="10"/>
        <rFont val="Times New Roman"/>
        <family val="1"/>
      </rPr>
      <t>”</t>
    </r>
    <r>
      <rPr>
        <sz val="10"/>
        <rFont val="仿宋"/>
        <family val="3"/>
        <charset val="134"/>
      </rPr>
      <t>。</t>
    </r>
  </si>
  <si>
    <t>附表1-5</t>
  </si>
  <si>
    <t>浙江省大中型灌区已实施节水配套改造情况</t>
  </si>
  <si>
    <t>改造
年份</t>
  </si>
  <si>
    <t>已累计完成投资（万元）</t>
  </si>
  <si>
    <t>累计完成改造内容</t>
  </si>
  <si>
    <t>效益</t>
  </si>
  <si>
    <t>验收完成情况</t>
  </si>
  <si>
    <t>中央</t>
  </si>
  <si>
    <t>地方</t>
  </si>
  <si>
    <t>渠首工程（座）</t>
  </si>
  <si>
    <t>灌溉渠道 （km）</t>
  </si>
  <si>
    <t>排水沟（km）</t>
  </si>
  <si>
    <t>计量
设施
（处）</t>
  </si>
  <si>
    <t>恢复灌溉面积(万亩)</t>
  </si>
  <si>
    <t>新增灌溉面积          (万亩)</t>
  </si>
  <si>
    <t>改善灌溉面积          (万亩)</t>
  </si>
  <si>
    <t>一次灌溉周期缩短(天)</t>
  </si>
  <si>
    <r>
      <rPr>
        <sz val="10"/>
        <color theme="1"/>
        <rFont val="仿宋"/>
        <family val="3"/>
        <charset val="134"/>
      </rPr>
      <t>年新增节水能力  (万m</t>
    </r>
    <r>
      <rPr>
        <vertAlign val="superscript"/>
        <sz val="10"/>
        <color theme="1"/>
        <rFont val="仿宋"/>
        <family val="3"/>
        <charset val="134"/>
      </rPr>
      <t>3</t>
    </r>
    <r>
      <rPr>
        <sz val="10"/>
        <color theme="1"/>
        <rFont val="仿宋"/>
        <family val="3"/>
        <charset val="134"/>
      </rPr>
      <t>)</t>
    </r>
  </si>
  <si>
    <t>年增产粮食    (万kg)</t>
  </si>
  <si>
    <t>改建</t>
  </si>
  <si>
    <t>改造</t>
  </si>
  <si>
    <t>新建</t>
  </si>
  <si>
    <t>2006、2009、2010</t>
  </si>
  <si>
    <t>2008、2017</t>
  </si>
  <si>
    <t>2008、2010</t>
  </si>
  <si>
    <t>2005、2013</t>
  </si>
  <si>
    <t>2007、2010、2013</t>
  </si>
  <si>
    <t>2004、2007、2010</t>
  </si>
  <si>
    <t>2011-2018</t>
  </si>
  <si>
    <t>2011、2018</t>
  </si>
  <si>
    <t>2007、2015</t>
  </si>
  <si>
    <t>2004、2012</t>
  </si>
  <si>
    <t>2014、2018</t>
  </si>
  <si>
    <t>2000、2013</t>
  </si>
  <si>
    <t>2005、2014</t>
  </si>
  <si>
    <t>1999、2014</t>
  </si>
  <si>
    <t>2008、2014</t>
  </si>
  <si>
    <t>2005、2010</t>
  </si>
  <si>
    <t>2009、2016</t>
  </si>
  <si>
    <t>2002、2013</t>
  </si>
  <si>
    <t>2012、2016</t>
  </si>
  <si>
    <t>2005、2008、2009、2010、2013、2014、2015</t>
  </si>
  <si>
    <t>2004、2010</t>
  </si>
  <si>
    <t>2009-2012</t>
  </si>
  <si>
    <t>2008、2009、2013、2014</t>
  </si>
  <si>
    <t>2008、2010、2013、2015、2017</t>
  </si>
  <si>
    <r>
      <rPr>
        <sz val="10"/>
        <color theme="1"/>
        <rFont val="仿宋"/>
        <family val="3"/>
        <charset val="134"/>
      </rPr>
      <t>填表说明</t>
    </r>
  </si>
  <si>
    <r>
      <rPr>
        <sz val="10"/>
        <color theme="1"/>
        <rFont val="Times New Roman"/>
        <family val="1"/>
      </rPr>
      <t>1</t>
    </r>
    <r>
      <rPr>
        <sz val="10"/>
        <color theme="1"/>
        <rFont val="仿宋"/>
        <family val="3"/>
        <charset val="134"/>
      </rPr>
      <t>、累计投资和改造情况自</t>
    </r>
    <r>
      <rPr>
        <sz val="10"/>
        <color theme="1"/>
        <rFont val="Times New Roman"/>
        <family val="1"/>
      </rPr>
      <t>1998</t>
    </r>
    <r>
      <rPr>
        <sz val="10"/>
        <color theme="1"/>
        <rFont val="仿宋"/>
        <family val="3"/>
        <charset val="134"/>
      </rPr>
      <t>年开始统计。</t>
    </r>
  </si>
  <si>
    <r>
      <rPr>
        <sz val="10"/>
        <color theme="1"/>
        <rFont val="Times New Roman"/>
        <family val="1"/>
      </rPr>
      <t>2</t>
    </r>
    <r>
      <rPr>
        <sz val="10"/>
        <color theme="1"/>
        <rFont val="仿宋"/>
        <family val="3"/>
        <charset val="134"/>
      </rPr>
      <t>、已完成改造的填写实际改造情况；</t>
    </r>
    <r>
      <rPr>
        <sz val="10"/>
        <color theme="1"/>
        <rFont val="Times New Roman"/>
        <family val="1"/>
      </rPr>
      <t>2019</t>
    </r>
    <r>
      <rPr>
        <sz val="10"/>
        <color theme="1"/>
        <rFont val="仿宋"/>
        <family val="3"/>
        <charset val="134"/>
      </rPr>
      <t>年实施改造的，填写实施方案确定的改造内容。</t>
    </r>
  </si>
  <si>
    <r>
      <rPr>
        <sz val="10"/>
        <color theme="1"/>
        <rFont val="Times New Roman"/>
        <family val="1"/>
      </rPr>
      <t>3</t>
    </r>
    <r>
      <rPr>
        <sz val="10"/>
        <color theme="1"/>
        <rFont val="仿宋"/>
        <family val="3"/>
        <charset val="134"/>
      </rPr>
      <t>、（</t>
    </r>
    <r>
      <rPr>
        <sz val="10"/>
        <color theme="1"/>
        <rFont val="Times New Roman"/>
        <family val="1"/>
      </rPr>
      <t>17</t>
    </r>
    <r>
      <rPr>
        <sz val="10"/>
        <color theme="1"/>
        <rFont val="仿宋"/>
        <family val="3"/>
        <charset val="134"/>
      </rPr>
      <t>）列填写</t>
    </r>
    <r>
      <rPr>
        <sz val="10"/>
        <color theme="1"/>
        <rFont val="Times New Roman"/>
        <family val="1"/>
      </rPr>
      <t>“</t>
    </r>
    <r>
      <rPr>
        <sz val="10"/>
        <color theme="1"/>
        <rFont val="仿宋"/>
        <family val="3"/>
        <charset val="134"/>
      </rPr>
      <t>是</t>
    </r>
    <r>
      <rPr>
        <sz val="10"/>
        <color theme="1"/>
        <rFont val="Times New Roman"/>
        <family val="1"/>
      </rPr>
      <t>”</t>
    </r>
    <r>
      <rPr>
        <sz val="10"/>
        <color theme="1"/>
        <rFont val="仿宋"/>
        <family val="3"/>
        <charset val="134"/>
      </rPr>
      <t>或</t>
    </r>
    <r>
      <rPr>
        <sz val="10"/>
        <color theme="1"/>
        <rFont val="Times New Roman"/>
        <family val="1"/>
      </rPr>
      <t>“</t>
    </r>
    <r>
      <rPr>
        <sz val="10"/>
        <color theme="1"/>
        <rFont val="仿宋"/>
        <family val="3"/>
        <charset val="134"/>
      </rPr>
      <t>否</t>
    </r>
    <r>
      <rPr>
        <sz val="10"/>
        <color theme="1"/>
        <rFont val="Times New Roman"/>
        <family val="1"/>
      </rPr>
      <t>”</t>
    </r>
    <r>
      <rPr>
        <sz val="10"/>
        <color theme="1"/>
        <rFont val="仿宋"/>
        <family val="3"/>
        <charset val="134"/>
      </rPr>
      <t>。</t>
    </r>
  </si>
  <si>
    <r>
      <rPr>
        <sz val="10"/>
        <color theme="1"/>
        <rFont val="Times New Roman"/>
        <family val="1"/>
      </rPr>
      <t>4</t>
    </r>
    <r>
      <rPr>
        <sz val="10"/>
        <color theme="1"/>
        <rFont val="仿宋"/>
        <family val="3"/>
        <charset val="134"/>
      </rPr>
      <t>、（</t>
    </r>
    <r>
      <rPr>
        <sz val="10"/>
        <color theme="1"/>
        <rFont val="Times New Roman"/>
        <family val="1"/>
      </rPr>
      <t>21</t>
    </r>
    <r>
      <rPr>
        <sz val="10"/>
        <color theme="1"/>
        <rFont val="仿宋"/>
        <family val="3"/>
        <charset val="134"/>
      </rPr>
      <t>）列填写实施改造前后，整个灌区完成一次灌溉所需天数的差值。</t>
    </r>
  </si>
  <si>
    <t>附表1-6</t>
  </si>
  <si>
    <t>浙江省大中型灌区续建配套与现代化改造需求与预期效益</t>
  </si>
  <si>
    <r>
      <rPr>
        <b/>
        <sz val="14"/>
        <rFont val="仿宋"/>
        <family val="3"/>
        <charset val="134"/>
      </rPr>
      <t>填报单位：</t>
    </r>
    <r>
      <rPr>
        <b/>
        <sz val="14"/>
        <rFont val="Times New Roman"/>
        <family val="1"/>
      </rPr>
      <t xml:space="preserve">          </t>
    </r>
    <r>
      <rPr>
        <b/>
        <sz val="14"/>
        <rFont val="仿宋"/>
        <family val="3"/>
        <charset val="134"/>
      </rPr>
      <t>（盖章）</t>
    </r>
  </si>
  <si>
    <t>实施年限</t>
  </si>
  <si>
    <t>改造需求</t>
  </si>
  <si>
    <t>投资需求
（万元）</t>
  </si>
  <si>
    <t>预期效益</t>
  </si>
  <si>
    <t>灌溉渠道            （km）</t>
  </si>
  <si>
    <t>排水沟         （km）</t>
  </si>
  <si>
    <t>渠道建筑物（座）</t>
  </si>
  <si>
    <t>管理设施(处)</t>
  </si>
  <si>
    <t>安全设施(处)</t>
  </si>
  <si>
    <t>计量设施
（处）</t>
  </si>
  <si>
    <t>灌区管理信息化</t>
  </si>
  <si>
    <t>灌区物业化管理</t>
  </si>
  <si>
    <t>改善排涝面积（万亩）</t>
  </si>
  <si>
    <t>新增供水能力（万方）</t>
  </si>
  <si>
    <t>灌溉周期缩短(天)</t>
  </si>
  <si>
    <r>
      <rPr>
        <sz val="10"/>
        <color theme="1"/>
        <rFont val="仿宋"/>
        <family val="3"/>
        <charset val="134"/>
      </rPr>
      <t>年新增节水能力
(万m</t>
    </r>
    <r>
      <rPr>
        <vertAlign val="superscript"/>
        <sz val="10"/>
        <color theme="1"/>
        <rFont val="仿宋"/>
        <family val="3"/>
        <charset val="134"/>
      </rPr>
      <t>3</t>
    </r>
    <r>
      <rPr>
        <sz val="10"/>
        <color theme="1"/>
        <rFont val="仿宋"/>
        <family val="3"/>
        <charset val="134"/>
      </rPr>
      <t>)</t>
    </r>
  </si>
  <si>
    <r>
      <rPr>
        <sz val="10"/>
        <color theme="1"/>
        <rFont val="仿宋"/>
        <family val="3"/>
        <charset val="134"/>
      </rPr>
      <t>生态供水量（万m</t>
    </r>
    <r>
      <rPr>
        <vertAlign val="superscript"/>
        <sz val="10"/>
        <color theme="1"/>
        <rFont val="仿宋"/>
        <family val="3"/>
        <charset val="134"/>
      </rPr>
      <t>3</t>
    </r>
    <r>
      <rPr>
        <sz val="10"/>
        <color theme="1"/>
        <rFont val="仿宋"/>
        <family val="3"/>
        <charset val="134"/>
      </rPr>
      <t>）</t>
    </r>
  </si>
  <si>
    <t>内容</t>
  </si>
  <si>
    <t>2021-2022</t>
  </si>
  <si>
    <t>2023-2025</t>
  </si>
  <si>
    <t>2026-2035</t>
  </si>
  <si>
    <t>小计</t>
  </si>
  <si>
    <t>填表说明:</t>
  </si>
  <si>
    <t>1、管理设施包括巡检道路、维护、生产管理等设施</t>
  </si>
  <si>
    <t>2、安全设施主要指渠道两侧设置的救生踏步、安全警示牌、防护栏杆，以及配套建筑物需要设置的防护栏杆和安全井盖等设施。</t>
  </si>
  <si>
    <t>3、灌区规划实施后的规模，灌区设计灌溉面积=现状灌溉面积+恢复灌溉面积+新增灌溉面积，请各市复核过程中加以认真核实。</t>
  </si>
  <si>
    <t>4、本次填报将作为中型灌区建设的项目库，实施年限为2021-2035.</t>
  </si>
  <si>
    <t>5、建设内容应针对灌区目前工程现状，首先要解决安全运行短板，其次要结合灌区现代化目标，提出相应的建设需求。</t>
  </si>
  <si>
    <t>6、请结合省水利厅今年即将推进的水利工程管理“三化”改革要求，进一步谋划建设内容和投资需求。</t>
  </si>
  <si>
    <t>附表1-7</t>
  </si>
  <si>
    <r>
      <rPr>
        <u/>
        <sz val="16"/>
        <rFont val="黑体"/>
        <family val="3"/>
        <charset val="134"/>
      </rPr>
      <t xml:space="preserve">           </t>
    </r>
    <r>
      <rPr>
        <sz val="16"/>
        <rFont val="黑体"/>
        <family val="3"/>
        <charset val="134"/>
      </rPr>
      <t>灌区现代化改造规划指标体系</t>
    </r>
  </si>
  <si>
    <t>类别</t>
  </si>
  <si>
    <t>指标</t>
  </si>
  <si>
    <t>基期值</t>
  </si>
  <si>
    <t>2022年目标值</t>
  </si>
  <si>
    <t>2025年目标值</t>
  </si>
  <si>
    <t>2035年目标值</t>
  </si>
  <si>
    <t>节水高效</t>
  </si>
  <si>
    <r>
      <rPr>
        <sz val="11"/>
        <color rgb="FF000000"/>
        <rFont val="仿宋"/>
        <family val="3"/>
        <charset val="134"/>
      </rPr>
      <t>灌区用水总量（万m</t>
    </r>
    <r>
      <rPr>
        <vertAlign val="superscript"/>
        <sz val="11"/>
        <color rgb="FF000000"/>
        <rFont val="仿宋"/>
        <family val="3"/>
        <charset val="134"/>
      </rPr>
      <t>3</t>
    </r>
    <r>
      <rPr>
        <sz val="11"/>
        <color rgb="FF000000"/>
        <rFont val="仿宋"/>
        <family val="3"/>
        <charset val="134"/>
      </rPr>
      <t>）</t>
    </r>
  </si>
  <si>
    <t>约束性</t>
  </si>
  <si>
    <r>
      <rPr>
        <sz val="11"/>
        <color rgb="FF000000"/>
        <rFont val="仿宋"/>
        <family val="3"/>
        <charset val="134"/>
      </rPr>
      <t>其中：农业灌溉用水（万m</t>
    </r>
    <r>
      <rPr>
        <vertAlign val="superscript"/>
        <sz val="11"/>
        <color rgb="FF000000"/>
        <rFont val="仿宋"/>
        <family val="3"/>
        <charset val="134"/>
      </rPr>
      <t>3</t>
    </r>
    <r>
      <rPr>
        <sz val="11"/>
        <color rgb="FF000000"/>
        <rFont val="仿宋"/>
        <family val="3"/>
        <charset val="134"/>
      </rPr>
      <t>）</t>
    </r>
  </si>
  <si>
    <t>灌区灌溉水有效利用系数</t>
  </si>
  <si>
    <r>
      <rPr>
        <sz val="11"/>
        <color rgb="FF000000"/>
        <rFont val="仿宋"/>
        <family val="3"/>
        <charset val="134"/>
      </rPr>
      <t>亩均灌溉用水量（m</t>
    </r>
    <r>
      <rPr>
        <vertAlign val="superscript"/>
        <sz val="11"/>
        <color rgb="FF000000"/>
        <rFont val="仿宋"/>
        <family val="3"/>
        <charset val="134"/>
      </rPr>
      <t>3</t>
    </r>
    <r>
      <rPr>
        <sz val="11"/>
        <color rgb="FF000000"/>
        <rFont val="仿宋"/>
        <family val="3"/>
        <charset val="134"/>
      </rPr>
      <t>）</t>
    </r>
  </si>
  <si>
    <t>其中，高效节水灌溉面积（万亩）</t>
  </si>
  <si>
    <t>设施完善</t>
  </si>
  <si>
    <t>灌溉保证率（%）</t>
  </si>
  <si>
    <t>灌区设计灌溉面积（万亩）</t>
  </si>
  <si>
    <t>灌区耕地灌溉面积（万亩）</t>
  </si>
  <si>
    <t>耕地灌溉率（%）</t>
  </si>
  <si>
    <t>新增恢复耕地灌溉面积（万亩）</t>
  </si>
  <si>
    <t>改善耕地排涝面积（万亩）</t>
  </si>
  <si>
    <t>干支渠长度（km）</t>
  </si>
  <si>
    <t>干支渠完好率（%）</t>
  </si>
  <si>
    <t>骨干渠系管道化改造长度（km）</t>
  </si>
  <si>
    <t>渠系建筑物（处）</t>
  </si>
  <si>
    <t>渠系建筑物完好率（%）</t>
  </si>
  <si>
    <t>管理科学</t>
  </si>
  <si>
    <t>灌区管理人员到位率（%）</t>
  </si>
  <si>
    <t>灌区管理人员经费到位率（%）</t>
  </si>
  <si>
    <t>灌区运行维护经费到位率（%）</t>
  </si>
  <si>
    <t>用水计划管理执行面积占比（%）</t>
  </si>
  <si>
    <t>灌区骨干工程供水水费征收率（%）</t>
  </si>
  <si>
    <t>运行养护与工具、交通设备、用房等配套率（%）</t>
  </si>
  <si>
    <t>用水管理信息化覆盖率（%）</t>
  </si>
  <si>
    <t>骨干与田间分界断面计量率（%）</t>
  </si>
  <si>
    <t>关键位置闸（阀）门远程自动控制率（%）</t>
  </si>
  <si>
    <t>生态良好</t>
  </si>
  <si>
    <r>
      <rPr>
        <sz val="11"/>
        <color rgb="FF000000"/>
        <rFont val="仿宋"/>
        <family val="3"/>
        <charset val="134"/>
      </rPr>
      <t>灌区生态用水量（万m</t>
    </r>
    <r>
      <rPr>
        <vertAlign val="superscript"/>
        <sz val="11"/>
        <color rgb="FF000000"/>
        <rFont val="仿宋"/>
        <family val="3"/>
        <charset val="134"/>
      </rPr>
      <t>3</t>
    </r>
    <r>
      <rPr>
        <sz val="11"/>
        <color rgb="FF000000"/>
        <rFont val="仿宋"/>
        <family val="3"/>
        <charset val="134"/>
      </rPr>
      <t>）</t>
    </r>
  </si>
  <si>
    <t>生态排水沟长度（km）</t>
  </si>
  <si>
    <t>农田节水防污技术覆盖率（%）</t>
  </si>
  <si>
    <t>注:规划指标应与灌区所处的区域、经济社会发展水平以及现代化改造等级相协调。其中:(1)灌区用水总量。基期值填 2018 年或 2016-2018 年灌区实际用水量的平均值，2025 年和 2035 年按取水许可量或配置量填写。(2)灌区运行维护经费到位率，指灌区实际从水 费征收、财政补贴以及其他途径获得的收入等用于支付灌区运行维护的支出，占根据成本测 算确定的运行成本水价乘以供水量所应支出的运行成本费用的比例。(3)用水计划管理执行面积占比，指能够水量配置总量指标，按照用水申请、灌溉配水计划、用水计量考核等流程 实施灌区用水的面积，占灌区总面积的比例。(4)灌区骨干工程供水水费征收率，指向用水 户收缴的水费，根据灌区水费征收方案，实际收到用水户的骨干工程供水水费占应收到水费 的比例。(5)运行养护机械与工具、交通设备、用房等配套率，指灌区骨干工程运行维修养 护所需的基本管理用房、设备设施仓储管理用房、渠沟系巡查工具和通讯设备、维修养护所 需工程机械和工具、交通车辆等维持灌区运行养护所需的基本用房、工具、机械与设备的到 位率。(6)用水管理信息化覆盖率，实施信息化管理的灌区面积占灌区总面积的比例。(7) 骨干与田间分界断面计量率，指满足灌区供水和管理要求的骨干与田间分界断面的计量点数 量占总数的比例，分界断面可以根据散户联合体、村小组、用水户协会、大户、合作社、农业企业等与灌区管理单位直接进行供水服务和收费的斗口及以上位置因地制宜地进行确定， 是实施灌区用水计量的最小单元。(8)关键位置闸(阀)门远程自动控制率，指根据灌区实际情况，提高管理效率和管理水平，对骨干渠系关键位置的闸(阀)门实施远程自动控制，能够实现自动控制的闸(阀)门数占关键位置闸(阀)门数量的比例。(9)灌区生态用水量，包括灌区内保持渠沟生态的放水量、灌区内防护林灌溉用水量等。(10)生态排水沟长度，指按照保持农田生物多样性、农田面源污染控制三道防线技术要求，实施生态治理的排水沟 长度。(11)农田节水防污技术覆盖率，指按照草沟、生态塘、干沟等面源污 染三道防线技术实施节水防污改造的控制面积，占灌区灌溉面积的比例。</t>
  </si>
  <si>
    <t>附表1-1</t>
    <phoneticPr fontId="48" type="noConversion"/>
  </si>
  <si>
    <t>附表1-4</t>
    <phoneticPr fontId="4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</si>
</sst>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_ "/>
    <numFmt numFmtId="177" formatCode="0.000"/>
    <numFmt numFmtId="178" formatCode="0.0_ "/>
    <numFmt numFmtId="179" formatCode="0_ "/>
    <numFmt numFmtId="180" formatCode="0_);[Red]\(0\)"/>
    <numFmt numFmtId="181" formatCode="0.00;[Red]0.00"/>
    <numFmt numFmtId="182" formatCode="0.0"/>
    <numFmt numFmtId="183" formatCode="0.000_ "/>
  </numFmts>
  <fonts count="49">
    <font>
      <sz val="11"/>
      <color theme="1"/>
      <name val="宋体"/>
      <charset val="134"/>
      <scheme val="minor"/>
    </font>
    <font>
      <sz val="14"/>
      <name val="仿宋_GB2312"/>
      <charset val="134"/>
    </font>
    <font>
      <sz val="14"/>
      <name val="宋体"/>
      <family val="3"/>
      <charset val="134"/>
    </font>
    <font>
      <sz val="16"/>
      <name val="黑体"/>
      <family val="3"/>
      <charset val="134"/>
    </font>
    <font>
      <b/>
      <sz val="14"/>
      <name val="Times New Roman"/>
      <family val="1"/>
    </font>
    <font>
      <b/>
      <sz val="11"/>
      <color rgb="FF000000"/>
      <name val="仿宋"/>
      <family val="3"/>
      <charset val="134"/>
    </font>
    <font>
      <sz val="11"/>
      <color rgb="FF000000"/>
      <name val="仿宋"/>
      <family val="3"/>
      <charset val="134"/>
    </font>
    <font>
      <sz val="11"/>
      <color theme="1"/>
      <name val="仿宋"/>
      <family val="3"/>
      <charset val="134"/>
    </font>
    <font>
      <sz val="10"/>
      <color theme="1"/>
      <name val="仿宋"/>
      <family val="3"/>
      <charset val="134"/>
    </font>
    <font>
      <sz val="11"/>
      <name val="宋体"/>
      <family val="3"/>
      <charset val="134"/>
      <scheme val="minor"/>
    </font>
    <font>
      <sz val="11"/>
      <name val="Times New Roman"/>
      <family val="1"/>
    </font>
    <font>
      <sz val="10"/>
      <name val="Times New Roman"/>
      <family val="1"/>
    </font>
    <font>
      <sz val="10"/>
      <name val="宋体"/>
      <family val="3"/>
      <charset val="134"/>
    </font>
    <font>
      <sz val="10"/>
      <name val="仿宋"/>
      <family val="3"/>
      <charset val="134"/>
    </font>
    <font>
      <sz val="10"/>
      <color indexed="8"/>
      <name val="仿宋"/>
      <family val="3"/>
      <charset val="134"/>
    </font>
    <font>
      <sz val="10"/>
      <color rgb="FFFF0000"/>
      <name val="仿宋"/>
      <family val="3"/>
      <charset val="134"/>
    </font>
    <font>
      <sz val="10"/>
      <color indexed="10"/>
      <name val="仿宋"/>
      <family val="3"/>
      <charset val="134"/>
    </font>
    <font>
      <sz val="14"/>
      <color theme="1"/>
      <name val="仿宋_GB2312"/>
      <charset val="134"/>
    </font>
    <font>
      <sz val="14"/>
      <color theme="1"/>
      <name val="宋体"/>
      <family val="3"/>
      <charset val="134"/>
    </font>
    <font>
      <sz val="16"/>
      <color theme="1"/>
      <name val="黑体"/>
      <family val="3"/>
      <charset val="134"/>
    </font>
    <font>
      <b/>
      <sz val="14"/>
      <color theme="1"/>
      <name val="宋体"/>
      <family val="3"/>
      <charset val="134"/>
    </font>
    <font>
      <sz val="10"/>
      <color rgb="FF000000"/>
      <name val="仿宋"/>
      <family val="3"/>
      <charset val="134"/>
    </font>
    <font>
      <sz val="11"/>
      <color theme="1"/>
      <name val="Times New Roman"/>
      <family val="1"/>
    </font>
    <font>
      <sz val="10"/>
      <color theme="1"/>
      <name val="Times New Roman"/>
      <family val="1"/>
    </font>
    <font>
      <sz val="14"/>
      <name val="仿宋"/>
      <family val="3"/>
      <charset val="134"/>
    </font>
    <font>
      <sz val="11"/>
      <name val="仿宋"/>
      <family val="3"/>
      <charset val="134"/>
    </font>
    <font>
      <sz val="12"/>
      <name val="宋体"/>
      <family val="3"/>
      <charset val="134"/>
    </font>
    <font>
      <sz val="12"/>
      <name val="Times New Roman"/>
      <family val="1"/>
    </font>
    <font>
      <sz val="14"/>
      <color theme="1"/>
      <name val="Times New Roman"/>
      <family val="1"/>
    </font>
    <font>
      <b/>
      <sz val="10"/>
      <color theme="1"/>
      <name val="仿宋"/>
      <family val="3"/>
      <charset val="134"/>
    </font>
    <font>
      <b/>
      <sz val="10"/>
      <color indexed="8"/>
      <name val="仿宋"/>
      <family val="3"/>
      <charset val="134"/>
    </font>
    <font>
      <sz val="12"/>
      <color theme="1"/>
      <name val="Times New Roman"/>
      <family val="1"/>
    </font>
    <font>
      <sz val="12"/>
      <color theme="1"/>
      <name val="仿宋"/>
      <family val="3"/>
      <charset val="134"/>
    </font>
    <font>
      <sz val="10"/>
      <color theme="1"/>
      <name val="FangSong"/>
      <family val="1"/>
    </font>
    <font>
      <sz val="10"/>
      <color rgb="FFFF0000"/>
      <name val="FangSong"/>
      <family val="3"/>
    </font>
    <font>
      <sz val="10"/>
      <name val="FangSong"/>
      <family val="3"/>
    </font>
    <font>
      <sz val="11"/>
      <color rgb="FFFF0000"/>
      <name val="宋体"/>
      <family val="3"/>
      <charset val="134"/>
      <scheme val="minor"/>
    </font>
    <font>
      <sz val="10"/>
      <color rgb="FFFF0000"/>
      <name val="宋体"/>
      <family val="3"/>
      <charset val="134"/>
      <scheme val="minor"/>
    </font>
    <font>
      <sz val="10"/>
      <color rgb="FFFF0000"/>
      <name val="Times New Roman"/>
      <family val="1"/>
    </font>
    <font>
      <b/>
      <sz val="10"/>
      <name val="仿宋"/>
      <family val="3"/>
      <charset val="134"/>
    </font>
    <font>
      <sz val="11"/>
      <color indexed="8"/>
      <name val="宋体"/>
      <family val="3"/>
      <charset val="134"/>
    </font>
    <font>
      <u/>
      <sz val="16"/>
      <name val="黑体"/>
      <family val="3"/>
      <charset val="134"/>
    </font>
    <font>
      <b/>
      <sz val="14"/>
      <name val="仿宋"/>
      <family val="3"/>
      <charset val="134"/>
    </font>
    <font>
      <vertAlign val="superscript"/>
      <sz val="11"/>
      <color rgb="FF000000"/>
      <name val="仿宋"/>
      <family val="3"/>
      <charset val="134"/>
    </font>
    <font>
      <vertAlign val="superscript"/>
      <sz val="10"/>
      <color theme="1"/>
      <name val="仿宋"/>
      <family val="3"/>
      <charset val="134"/>
    </font>
    <font>
      <vertAlign val="superscript"/>
      <sz val="10"/>
      <name val="仿宋"/>
      <family val="3"/>
      <charset val="134"/>
    </font>
    <font>
      <sz val="14"/>
      <color theme="1"/>
      <name val="仿宋"/>
      <family val="3"/>
      <charset val="134"/>
    </font>
    <font>
      <sz val="11"/>
      <color theme="1"/>
      <name val="宋体"/>
      <family val="3"/>
      <charset val="134"/>
      <scheme val="minor"/>
    </font>
    <font>
      <sz val="9"/>
      <name val="宋体"/>
      <family val="3"/>
      <charset val="134"/>
      <scheme val="minor"/>
    </font>
  </fonts>
  <fills count="7">
    <fill>
      <patternFill patternType="none"/>
    </fill>
    <fill>
      <patternFill patternType="gray125"/>
    </fill>
    <fill>
      <patternFill patternType="solid">
        <fgColor theme="0"/>
        <bgColor indexed="64"/>
      </patternFill>
    </fill>
    <fill>
      <patternFill patternType="solid">
        <fgColor theme="0"/>
        <bgColor theme="4" tint="0.79989013336588644"/>
      </patternFill>
    </fill>
    <fill>
      <patternFill patternType="solid">
        <fgColor theme="0"/>
        <bgColor theme="4" tint="0.79985961485641044"/>
      </patternFill>
    </fill>
    <fill>
      <patternFill patternType="solid">
        <fgColor theme="0"/>
        <bgColor theme="4" tint="0.79979857783745845"/>
      </patternFill>
    </fill>
    <fill>
      <patternFill patternType="solid">
        <fgColor theme="0"/>
        <bgColor theme="4" tint="0.7998290963469344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s>
  <cellStyleXfs count="7">
    <xf numFmtId="0" fontId="0" fillId="0" borderId="0">
      <alignment vertical="center"/>
    </xf>
    <xf numFmtId="0" fontId="47" fillId="0" borderId="0">
      <alignment vertical="center"/>
    </xf>
    <xf numFmtId="0" fontId="40" fillId="0" borderId="0" applyProtection="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cellStyleXfs>
  <cellXfs count="303">
    <xf numFmtId="0" fontId="0" fillId="0" borderId="0" xfId="0">
      <alignment vertical="center"/>
    </xf>
    <xf numFmtId="0" fontId="2" fillId="0" borderId="0" xfId="0" applyFont="1" applyAlignment="1">
      <alignment vertical="center"/>
    </xf>
    <xf numFmtId="0" fontId="3" fillId="0" borderId="0" xfId="0" applyFont="1" applyFill="1" applyAlignment="1">
      <alignment vertical="center"/>
    </xf>
    <xf numFmtId="0" fontId="4" fillId="0" borderId="1" xfId="0" applyFont="1" applyFill="1" applyBorder="1" applyAlignme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2" xfId="3" applyFont="1" applyFill="1" applyBorder="1" applyAlignment="1">
      <alignment horizontal="center" vertical="center" wrapText="1"/>
    </xf>
    <xf numFmtId="0" fontId="8" fillId="2" borderId="9" xfId="0" applyFont="1" applyFill="1" applyBorder="1" applyAlignment="1">
      <alignment horizontal="center" vertical="center" wrapText="1"/>
    </xf>
    <xf numFmtId="0" fontId="9" fillId="2" borderId="0" xfId="0" applyFont="1" applyFill="1">
      <alignment vertical="center"/>
    </xf>
    <xf numFmtId="0" fontId="10" fillId="2" borderId="0" xfId="0" applyFont="1" applyFill="1">
      <alignment vertical="center"/>
    </xf>
    <xf numFmtId="0" fontId="10" fillId="2" borderId="2" xfId="0" applyFont="1" applyFill="1" applyBorder="1">
      <alignment vertical="center"/>
    </xf>
    <xf numFmtId="0" fontId="11" fillId="2" borderId="2" xfId="0" applyFont="1" applyFill="1" applyBorder="1" applyAlignment="1">
      <alignment horizontal="center" vertical="center"/>
    </xf>
    <xf numFmtId="178" fontId="8" fillId="2" borderId="2" xfId="0" applyNumberFormat="1" applyFont="1" applyFill="1" applyBorder="1" applyAlignment="1">
      <alignment horizontal="center" vertical="center"/>
    </xf>
    <xf numFmtId="176" fontId="8" fillId="2" borderId="2" xfId="0" applyNumberFormat="1" applyFont="1" applyFill="1" applyBorder="1" applyAlignment="1">
      <alignment horizontal="center" vertical="center"/>
    </xf>
    <xf numFmtId="0" fontId="12" fillId="2" borderId="2" xfId="0" applyFont="1" applyFill="1" applyBorder="1" applyAlignment="1">
      <alignment horizontal="center" vertical="center"/>
    </xf>
    <xf numFmtId="0" fontId="0" fillId="2" borderId="2" xfId="0" applyFill="1" applyBorder="1">
      <alignment vertical="center"/>
    </xf>
    <xf numFmtId="0" fontId="8" fillId="2" borderId="2" xfId="0" applyNumberFormat="1" applyFont="1" applyFill="1" applyBorder="1" applyAlignment="1">
      <alignment horizontal="center" vertical="center"/>
    </xf>
    <xf numFmtId="0" fontId="8" fillId="2" borderId="2" xfId="4" applyFont="1" applyFill="1" applyBorder="1" applyAlignment="1">
      <alignment horizontal="center" vertical="center"/>
    </xf>
    <xf numFmtId="1" fontId="8" fillId="2" borderId="2" xfId="0" applyNumberFormat="1" applyFont="1" applyFill="1" applyBorder="1" applyAlignment="1">
      <alignment horizontal="center" vertical="center" wrapText="1"/>
    </xf>
    <xf numFmtId="179" fontId="8" fillId="2" borderId="2" xfId="0" applyNumberFormat="1" applyFont="1" applyFill="1" applyBorder="1" applyAlignment="1">
      <alignment horizontal="center" vertical="center"/>
    </xf>
    <xf numFmtId="1" fontId="8" fillId="2" borderId="2" xfId="0" applyNumberFormat="1" applyFont="1" applyFill="1" applyBorder="1" applyAlignment="1">
      <alignment horizontal="center" vertical="center"/>
    </xf>
    <xf numFmtId="0" fontId="13" fillId="2" borderId="2" xfId="0" applyFont="1" applyFill="1" applyBorder="1" applyAlignment="1">
      <alignment horizontal="center" vertical="center"/>
    </xf>
    <xf numFmtId="1" fontId="8" fillId="2" borderId="4" xfId="0" applyNumberFormat="1" applyFont="1" applyFill="1" applyBorder="1" applyAlignment="1">
      <alignment horizontal="center" vertical="center"/>
    </xf>
    <xf numFmtId="1" fontId="8" fillId="2" borderId="2" xfId="4" applyNumberFormat="1" applyFont="1" applyFill="1" applyBorder="1" applyAlignment="1">
      <alignment horizontal="center" vertical="center"/>
    </xf>
    <xf numFmtId="0" fontId="10" fillId="2" borderId="2" xfId="0" applyFont="1" applyFill="1" applyBorder="1" applyAlignment="1">
      <alignment horizontal="center" vertical="center"/>
    </xf>
    <xf numFmtId="179" fontId="13" fillId="2" borderId="2" xfId="0" applyNumberFormat="1" applyFont="1" applyFill="1" applyBorder="1" applyAlignment="1">
      <alignment horizontal="center" vertical="center"/>
    </xf>
    <xf numFmtId="0" fontId="14" fillId="2" borderId="2" xfId="2" applyFont="1" applyFill="1" applyBorder="1" applyAlignment="1">
      <alignment horizontal="center" vertical="center" wrapText="1"/>
    </xf>
    <xf numFmtId="0" fontId="15" fillId="2" borderId="2" xfId="0" applyFont="1" applyFill="1" applyBorder="1" applyAlignment="1">
      <alignment horizontal="center" vertical="center"/>
    </xf>
    <xf numFmtId="0" fontId="13" fillId="2" borderId="2" xfId="4" applyFont="1" applyFill="1" applyBorder="1" applyAlignment="1">
      <alignment horizontal="center" vertical="center"/>
    </xf>
    <xf numFmtId="0" fontId="8" fillId="2" borderId="0" xfId="0" applyFont="1" applyFill="1" applyAlignment="1">
      <alignment horizontal="left" vertical="center"/>
    </xf>
    <xf numFmtId="0" fontId="16" fillId="2" borderId="2" xfId="0" applyFont="1" applyFill="1" applyBorder="1" applyAlignment="1">
      <alignment horizontal="center" vertical="center"/>
    </xf>
    <xf numFmtId="0" fontId="13" fillId="2" borderId="2" xfId="0" applyFont="1" applyFill="1" applyBorder="1" applyAlignment="1">
      <alignment horizontal="center" vertical="center" wrapText="1"/>
    </xf>
    <xf numFmtId="0" fontId="16" fillId="2" borderId="2" xfId="2" applyFont="1" applyFill="1" applyBorder="1" applyAlignment="1">
      <alignment horizontal="center" vertical="center" wrapText="1"/>
    </xf>
    <xf numFmtId="0" fontId="13" fillId="2" borderId="0" xfId="0" applyFont="1" applyFill="1" applyAlignment="1">
      <alignment horizontal="center" vertical="center"/>
    </xf>
    <xf numFmtId="0" fontId="0" fillId="2" borderId="0" xfId="0" applyFill="1">
      <alignment vertical="center"/>
    </xf>
    <xf numFmtId="180" fontId="8" fillId="2" borderId="2" xfId="0" applyNumberFormat="1" applyFont="1" applyFill="1" applyBorder="1" applyAlignment="1">
      <alignment horizontal="center" vertical="center" wrapText="1"/>
    </xf>
    <xf numFmtId="0" fontId="8" fillId="2" borderId="9" xfId="0" applyFont="1" applyFill="1" applyBorder="1" applyAlignment="1">
      <alignment horizontal="center" vertical="center"/>
    </xf>
    <xf numFmtId="0" fontId="13" fillId="3" borderId="2" xfId="3" applyFont="1" applyFill="1" applyBorder="1" applyAlignment="1">
      <alignment horizontal="center" vertical="center" wrapText="1"/>
    </xf>
    <xf numFmtId="180" fontId="13" fillId="3" borderId="2" xfId="3" applyNumberFormat="1" applyFont="1" applyFill="1" applyBorder="1" applyAlignment="1">
      <alignment horizontal="center" vertical="center" wrapText="1"/>
    </xf>
    <xf numFmtId="0" fontId="13" fillId="2" borderId="2" xfId="3" applyFont="1" applyFill="1" applyBorder="1" applyAlignment="1">
      <alignment horizontal="center" vertical="center" wrapText="1"/>
    </xf>
    <xf numFmtId="0" fontId="13" fillId="4" borderId="2" xfId="3" applyFont="1" applyFill="1" applyBorder="1" applyAlignment="1">
      <alignment horizontal="center" vertical="center" wrapText="1"/>
    </xf>
    <xf numFmtId="0" fontId="21" fillId="2" borderId="2" xfId="0" applyFont="1" applyFill="1" applyBorder="1" applyAlignment="1">
      <alignment horizontal="center" vertical="center" wrapText="1"/>
    </xf>
    <xf numFmtId="180" fontId="14"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180" fontId="8" fillId="2" borderId="9" xfId="0" applyNumberFormat="1" applyFont="1" applyFill="1" applyBorder="1" applyAlignment="1">
      <alignment horizontal="center" vertical="center" wrapText="1"/>
    </xf>
    <xf numFmtId="180" fontId="8" fillId="2" borderId="2" xfId="0" applyNumberFormat="1" applyFont="1" applyFill="1" applyBorder="1" applyAlignment="1">
      <alignment horizontal="center" vertical="center"/>
    </xf>
    <xf numFmtId="180" fontId="14" fillId="2" borderId="2" xfId="0" applyNumberFormat="1" applyFont="1" applyFill="1" applyBorder="1" applyAlignment="1">
      <alignment horizontal="center" vertical="center"/>
    </xf>
    <xf numFmtId="0" fontId="14" fillId="2" borderId="2" xfId="0" applyFont="1" applyFill="1" applyBorder="1" applyAlignment="1">
      <alignment horizontal="center" vertical="center"/>
    </xf>
    <xf numFmtId="0" fontId="14" fillId="2" borderId="9" xfId="0" applyFont="1" applyFill="1" applyBorder="1" applyAlignment="1">
      <alignment horizontal="center" vertical="center"/>
    </xf>
    <xf numFmtId="0" fontId="8" fillId="2" borderId="0" xfId="0" applyFont="1" applyFill="1" applyAlignment="1">
      <alignment horizontal="center" vertical="center"/>
    </xf>
    <xf numFmtId="0" fontId="22" fillId="2" borderId="2" xfId="0" applyFont="1" applyFill="1" applyBorder="1">
      <alignment vertical="center"/>
    </xf>
    <xf numFmtId="180" fontId="8" fillId="2" borderId="2" xfId="3" applyNumberFormat="1" applyFont="1" applyFill="1" applyBorder="1" applyAlignment="1">
      <alignment horizontal="center" vertical="center" wrapText="1"/>
    </xf>
    <xf numFmtId="0" fontId="8" fillId="2" borderId="2" xfId="4" applyFont="1" applyFill="1" applyBorder="1" applyAlignment="1">
      <alignment horizontal="center" vertical="center" wrapText="1"/>
    </xf>
    <xf numFmtId="0" fontId="14" fillId="2" borderId="4" xfId="0" applyFont="1" applyFill="1" applyBorder="1" applyAlignment="1">
      <alignment horizontal="center" vertical="center" wrapText="1"/>
    </xf>
    <xf numFmtId="180" fontId="14" fillId="2" borderId="4" xfId="0" applyNumberFormat="1" applyFont="1" applyFill="1" applyBorder="1" applyAlignment="1">
      <alignment horizontal="center" vertical="center" wrapText="1"/>
    </xf>
    <xf numFmtId="0" fontId="8" fillId="2" borderId="2" xfId="6" applyFont="1" applyFill="1" applyBorder="1" applyAlignment="1">
      <alignment horizontal="center" vertical="center" wrapText="1"/>
    </xf>
    <xf numFmtId="180" fontId="8" fillId="2" borderId="2" xfId="6" applyNumberFormat="1" applyFont="1" applyFill="1" applyBorder="1" applyAlignment="1">
      <alignment horizontal="center" vertical="center" wrapText="1"/>
    </xf>
    <xf numFmtId="180" fontId="8" fillId="2" borderId="2" xfId="4" applyNumberFormat="1" applyFont="1" applyFill="1" applyBorder="1" applyAlignment="1">
      <alignment horizontal="center" vertical="center" wrapText="1"/>
    </xf>
    <xf numFmtId="180" fontId="8" fillId="2" borderId="2" xfId="3" applyNumberFormat="1" applyFont="1" applyFill="1" applyBorder="1" applyAlignment="1">
      <alignment horizontal="center" vertical="center"/>
    </xf>
    <xf numFmtId="180" fontId="8" fillId="2" borderId="2" xfId="6" applyNumberFormat="1" applyFont="1" applyFill="1" applyBorder="1" applyAlignment="1">
      <alignment horizontal="center" vertical="center"/>
    </xf>
    <xf numFmtId="0" fontId="8" fillId="2" borderId="2" xfId="6" applyFont="1" applyFill="1" applyBorder="1" applyAlignment="1">
      <alignment horizontal="center" vertical="center"/>
    </xf>
    <xf numFmtId="0" fontId="8" fillId="2" borderId="2" xfId="3" applyFont="1" applyFill="1" applyBorder="1" applyAlignment="1">
      <alignment horizontal="center" vertical="center"/>
    </xf>
    <xf numFmtId="0" fontId="8" fillId="2" borderId="9" xfId="3" applyFont="1" applyFill="1" applyBorder="1" applyAlignment="1">
      <alignment horizontal="center" vertical="center"/>
    </xf>
    <xf numFmtId="0" fontId="8" fillId="2" borderId="9" xfId="4" applyFont="1" applyFill="1" applyBorder="1" applyAlignment="1">
      <alignment horizontal="center" vertical="center"/>
    </xf>
    <xf numFmtId="1" fontId="8" fillId="2" borderId="9" xfId="0" applyNumberFormat="1" applyFont="1" applyFill="1" applyBorder="1" applyAlignment="1">
      <alignment horizontal="center" vertical="center"/>
    </xf>
    <xf numFmtId="1" fontId="8" fillId="2" borderId="9" xfId="0" applyNumberFormat="1" applyFont="1" applyFill="1" applyBorder="1" applyAlignment="1">
      <alignment horizontal="center" vertical="center" wrapText="1"/>
    </xf>
    <xf numFmtId="0" fontId="14" fillId="2" borderId="15" xfId="0" applyFont="1" applyFill="1" applyBorder="1" applyAlignment="1">
      <alignment horizontal="center" vertical="center" wrapText="1"/>
    </xf>
    <xf numFmtId="0" fontId="8" fillId="2" borderId="9" xfId="6" applyFont="1" applyFill="1" applyBorder="1" applyAlignment="1">
      <alignment horizontal="center" vertical="center"/>
    </xf>
    <xf numFmtId="0" fontId="8" fillId="2" borderId="9" xfId="4" applyFont="1" applyFill="1" applyBorder="1" applyAlignment="1">
      <alignment horizontal="center" vertical="center" wrapText="1"/>
    </xf>
    <xf numFmtId="179" fontId="14" fillId="2" borderId="2" xfId="0" applyNumberFormat="1" applyFont="1" applyFill="1" applyBorder="1" applyAlignment="1">
      <alignment horizontal="center" vertical="center" wrapText="1"/>
    </xf>
    <xf numFmtId="180" fontId="8" fillId="2" borderId="2" xfId="4" applyNumberFormat="1" applyFont="1" applyFill="1" applyBorder="1" applyAlignment="1">
      <alignment horizontal="center" vertical="center"/>
    </xf>
    <xf numFmtId="180" fontId="0" fillId="2" borderId="0" xfId="0" applyNumberFormat="1" applyFill="1" applyAlignment="1">
      <alignment horizontal="center" vertical="center"/>
    </xf>
    <xf numFmtId="179" fontId="14" fillId="2" borderId="2" xfId="0" applyNumberFormat="1" applyFont="1" applyFill="1" applyBorder="1" applyAlignment="1">
      <alignment horizontal="center" vertical="center"/>
    </xf>
    <xf numFmtId="180" fontId="0" fillId="2" borderId="0" xfId="0" applyNumberFormat="1" applyFill="1">
      <alignment vertical="center"/>
    </xf>
    <xf numFmtId="179" fontId="14" fillId="2" borderId="9" xfId="0" applyNumberFormat="1" applyFont="1" applyFill="1" applyBorder="1" applyAlignment="1">
      <alignment horizontal="center" vertical="center"/>
    </xf>
    <xf numFmtId="2" fontId="0" fillId="2" borderId="0" xfId="0" applyNumberFormat="1" applyFill="1">
      <alignment vertical="center"/>
    </xf>
    <xf numFmtId="0" fontId="22" fillId="2" borderId="0" xfId="0" applyFont="1" applyFill="1">
      <alignment vertical="center"/>
    </xf>
    <xf numFmtId="180" fontId="13" fillId="2" borderId="2" xfId="0" applyNumberFormat="1" applyFont="1" applyFill="1" applyBorder="1" applyAlignment="1">
      <alignment horizontal="center" vertical="center" wrapText="1"/>
    </xf>
    <xf numFmtId="0" fontId="13" fillId="2" borderId="2" xfId="0" applyFont="1" applyFill="1" applyBorder="1" applyAlignment="1">
      <alignment vertical="center" wrapText="1"/>
    </xf>
    <xf numFmtId="180" fontId="13" fillId="2" borderId="2" xfId="0" applyNumberFormat="1" applyFont="1" applyFill="1" applyBorder="1" applyAlignment="1">
      <alignment horizontal="center" vertical="center"/>
    </xf>
    <xf numFmtId="180" fontId="13" fillId="2" borderId="2" xfId="3" applyNumberFormat="1" applyFont="1" applyFill="1" applyBorder="1" applyAlignment="1">
      <alignment horizontal="center" vertical="center" wrapText="1"/>
    </xf>
    <xf numFmtId="177" fontId="13" fillId="2" borderId="2" xfId="3"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180" fontId="26" fillId="2" borderId="0" xfId="0" applyNumberFormat="1" applyFont="1" applyFill="1">
      <alignment vertical="center"/>
    </xf>
    <xf numFmtId="0" fontId="13" fillId="2" borderId="2" xfId="3" applyFont="1" applyFill="1" applyBorder="1" applyAlignment="1">
      <alignment horizontal="center" vertical="center"/>
    </xf>
    <xf numFmtId="180" fontId="13" fillId="2" borderId="2" xfId="3" applyNumberFormat="1" applyFont="1" applyFill="1" applyBorder="1" applyAlignment="1">
      <alignment horizontal="center" vertical="center"/>
    </xf>
    <xf numFmtId="180" fontId="13" fillId="4" borderId="2" xfId="3" applyNumberFormat="1" applyFont="1" applyFill="1" applyBorder="1" applyAlignment="1">
      <alignment horizontal="center" vertical="center" wrapText="1"/>
    </xf>
    <xf numFmtId="1" fontId="13" fillId="2" borderId="2" xfId="0" applyNumberFormat="1" applyFont="1" applyFill="1" applyBorder="1" applyAlignment="1">
      <alignment horizontal="center" vertical="center"/>
    </xf>
    <xf numFmtId="0" fontId="13" fillId="2" borderId="2" xfId="1" applyFont="1" applyFill="1" applyBorder="1" applyAlignment="1">
      <alignment horizontal="center" vertical="center" wrapText="1"/>
    </xf>
    <xf numFmtId="180" fontId="13" fillId="2" borderId="2" xfId="1" applyNumberFormat="1" applyFont="1" applyFill="1" applyBorder="1" applyAlignment="1">
      <alignment horizontal="center" vertical="center" wrapText="1"/>
    </xf>
    <xf numFmtId="177" fontId="13" fillId="2" borderId="2" xfId="0" applyNumberFormat="1" applyFont="1" applyFill="1" applyBorder="1" applyAlignment="1">
      <alignment horizontal="center" vertical="center" wrapText="1"/>
    </xf>
    <xf numFmtId="2" fontId="13" fillId="2" borderId="2" xfId="0" applyNumberFormat="1" applyFont="1" applyFill="1" applyBorder="1" applyAlignment="1">
      <alignment horizontal="center" vertical="center" wrapText="1"/>
    </xf>
    <xf numFmtId="182" fontId="13" fillId="2" borderId="2" xfId="0" applyNumberFormat="1" applyFont="1" applyFill="1" applyBorder="1" applyAlignment="1">
      <alignment horizontal="center" vertical="center"/>
    </xf>
    <xf numFmtId="0" fontId="13" fillId="2" borderId="2" xfId="0" applyFont="1" applyFill="1" applyBorder="1">
      <alignment vertical="center"/>
    </xf>
    <xf numFmtId="179" fontId="8" fillId="2" borderId="2" xfId="4" applyNumberFormat="1" applyFont="1" applyFill="1" applyBorder="1" applyAlignment="1">
      <alignment horizontal="center" vertical="center"/>
    </xf>
    <xf numFmtId="180" fontId="13" fillId="2" borderId="2" xfId="0" applyNumberFormat="1" applyFont="1" applyFill="1" applyBorder="1">
      <alignment vertical="center"/>
    </xf>
    <xf numFmtId="180" fontId="13" fillId="2" borderId="2" xfId="4" applyNumberFormat="1" applyFont="1" applyFill="1" applyBorder="1" applyAlignment="1">
      <alignment horizontal="center" vertical="center"/>
    </xf>
    <xf numFmtId="176" fontId="13" fillId="2" borderId="2" xfId="0" applyNumberFormat="1" applyFont="1" applyFill="1" applyBorder="1" applyAlignment="1">
      <alignment horizontal="center" vertical="center"/>
    </xf>
    <xf numFmtId="183" fontId="13" fillId="2" borderId="2" xfId="0" applyNumberFormat="1" applyFont="1" applyFill="1" applyBorder="1" applyAlignment="1">
      <alignment horizontal="center" vertical="center"/>
    </xf>
    <xf numFmtId="176" fontId="13" fillId="2" borderId="2" xfId="0" applyNumberFormat="1" applyFont="1" applyFill="1" applyBorder="1" applyAlignment="1">
      <alignment horizontal="center" vertical="center" wrapText="1"/>
    </xf>
    <xf numFmtId="180" fontId="27" fillId="2" borderId="0" xfId="0" applyNumberFormat="1" applyFont="1" applyFill="1">
      <alignment vertical="center"/>
    </xf>
    <xf numFmtId="0" fontId="8" fillId="2" borderId="2" xfId="0" applyFont="1" applyFill="1" applyBorder="1" applyAlignment="1">
      <alignment vertical="center" wrapText="1"/>
    </xf>
    <xf numFmtId="0" fontId="29" fillId="2" borderId="2"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18" fillId="2" borderId="0" xfId="0" applyFont="1" applyFill="1">
      <alignment vertical="center"/>
    </xf>
    <xf numFmtId="1" fontId="13" fillId="2" borderId="2" xfId="0" applyNumberFormat="1" applyFont="1" applyFill="1" applyBorder="1" applyAlignment="1">
      <alignment horizontal="center" vertical="center" wrapText="1"/>
    </xf>
    <xf numFmtId="1" fontId="21" fillId="2" borderId="2" xfId="0" applyNumberFormat="1" applyFont="1" applyFill="1" applyBorder="1" applyAlignment="1">
      <alignment horizontal="center" vertical="center"/>
    </xf>
    <xf numFmtId="0" fontId="22" fillId="2" borderId="0" xfId="0" applyFont="1" applyFill="1" applyBorder="1" applyAlignment="1">
      <alignment horizontal="left" vertical="center"/>
    </xf>
    <xf numFmtId="0" fontId="8" fillId="2" borderId="0" xfId="0" applyFont="1" applyFill="1" applyBorder="1" applyAlignment="1">
      <alignment horizontal="center" vertical="center"/>
    </xf>
    <xf numFmtId="0" fontId="29" fillId="2" borderId="2" xfId="3" applyFont="1" applyFill="1" applyBorder="1" applyAlignment="1">
      <alignment horizontal="center" vertical="center" wrapText="1"/>
    </xf>
    <xf numFmtId="0" fontId="14" fillId="2" borderId="2" xfId="0" applyFont="1" applyFill="1" applyBorder="1" applyAlignment="1">
      <alignment vertical="center" wrapText="1"/>
    </xf>
    <xf numFmtId="0" fontId="13" fillId="2" borderId="2" xfId="4" applyFont="1" applyFill="1" applyBorder="1" applyAlignment="1">
      <alignment horizontal="center" vertical="center" wrapText="1"/>
    </xf>
    <xf numFmtId="0" fontId="8" fillId="2" borderId="2" xfId="3" applyFont="1" applyFill="1" applyBorder="1" applyAlignment="1">
      <alignment vertical="center"/>
    </xf>
    <xf numFmtId="1" fontId="8" fillId="2" borderId="4" xfId="0" applyNumberFormat="1" applyFont="1" applyFill="1" applyBorder="1" applyAlignment="1">
      <alignment horizontal="center" vertical="center" wrapText="1"/>
    </xf>
    <xf numFmtId="179" fontId="21" fillId="2" borderId="2" xfId="0" applyNumberFormat="1" applyFont="1" applyFill="1" applyBorder="1" applyAlignment="1">
      <alignment horizontal="center" vertical="center" wrapText="1"/>
    </xf>
    <xf numFmtId="1" fontId="13" fillId="2" borderId="2" xfId="4" applyNumberFormat="1" applyFont="1" applyFill="1" applyBorder="1" applyAlignment="1">
      <alignment horizontal="center" vertical="center" wrapText="1"/>
    </xf>
    <xf numFmtId="1" fontId="8" fillId="2" borderId="2" xfId="4" applyNumberFormat="1" applyFont="1" applyFill="1" applyBorder="1" applyAlignment="1">
      <alignment vertical="center" wrapText="1"/>
    </xf>
    <xf numFmtId="0" fontId="8" fillId="2" borderId="2" xfId="5" applyFont="1" applyFill="1" applyBorder="1" applyAlignment="1">
      <alignment horizontal="center" vertical="center" wrapText="1"/>
    </xf>
    <xf numFmtId="0" fontId="8" fillId="2" borderId="2" xfId="4" applyFont="1" applyFill="1" applyBorder="1" applyAlignment="1">
      <alignment vertical="center"/>
    </xf>
    <xf numFmtId="0" fontId="23" fillId="2" borderId="0" xfId="0" applyFont="1" applyFill="1" applyAlignment="1">
      <alignment horizontal="left" vertical="center"/>
    </xf>
    <xf numFmtId="0" fontId="31" fillId="2" borderId="0" xfId="0" applyFont="1" applyFill="1">
      <alignment vertical="center"/>
    </xf>
    <xf numFmtId="0" fontId="32" fillId="2" borderId="0" xfId="0" applyFont="1" applyFill="1" applyAlignment="1">
      <alignment horizontal="left" vertical="center"/>
    </xf>
    <xf numFmtId="179" fontId="13" fillId="2" borderId="2" xfId="0" applyNumberFormat="1" applyFont="1" applyFill="1" applyBorder="1" applyAlignment="1">
      <alignment horizontal="center" vertical="center" wrapText="1"/>
    </xf>
    <xf numFmtId="0" fontId="7" fillId="2" borderId="0" xfId="0" applyFont="1" applyFill="1">
      <alignment vertical="center"/>
    </xf>
    <xf numFmtId="182" fontId="8" fillId="2" borderId="2" xfId="0" applyNumberFormat="1" applyFont="1" applyFill="1" applyBorder="1" applyAlignment="1">
      <alignment horizontal="center" vertical="center" wrapText="1"/>
    </xf>
    <xf numFmtId="182" fontId="8" fillId="2" borderId="2" xfId="0" applyNumberFormat="1" applyFont="1" applyFill="1" applyBorder="1" applyAlignment="1">
      <alignment horizontal="center" vertical="center"/>
    </xf>
    <xf numFmtId="0" fontId="33" fillId="2" borderId="2" xfId="0" applyFont="1" applyFill="1" applyBorder="1" applyAlignment="1">
      <alignment horizontal="center" vertical="center"/>
    </xf>
    <xf numFmtId="0" fontId="34" fillId="2" borderId="2" xfId="0" applyFont="1" applyFill="1" applyBorder="1" applyAlignment="1">
      <alignment horizontal="center" vertical="center"/>
    </xf>
    <xf numFmtId="1" fontId="14" fillId="2" borderId="2" xfId="0" applyNumberFormat="1" applyFont="1" applyFill="1" applyBorder="1" applyAlignment="1">
      <alignment horizontal="center" vertical="center" wrapText="1"/>
    </xf>
    <xf numFmtId="1" fontId="13" fillId="4" borderId="2" xfId="3" applyNumberFormat="1" applyFont="1" applyFill="1" applyBorder="1" applyAlignment="1">
      <alignment horizontal="center" vertical="center" wrapText="1"/>
    </xf>
    <xf numFmtId="1" fontId="8" fillId="2" borderId="2" xfId="4" applyNumberFormat="1" applyFont="1" applyFill="1" applyBorder="1" applyAlignment="1">
      <alignment horizontal="center" vertical="center" wrapText="1"/>
    </xf>
    <xf numFmtId="1" fontId="8" fillId="2" borderId="0" xfId="0" applyNumberFormat="1" applyFont="1" applyFill="1" applyAlignment="1">
      <alignment horizontal="center" vertical="center"/>
    </xf>
    <xf numFmtId="1" fontId="14" fillId="2" borderId="4" xfId="0" applyNumberFormat="1" applyFont="1" applyFill="1" applyBorder="1" applyAlignment="1">
      <alignment horizontal="center" vertical="center" wrapText="1"/>
    </xf>
    <xf numFmtId="1" fontId="14" fillId="2" borderId="0" xfId="0" applyNumberFormat="1" applyFont="1" applyFill="1" applyAlignment="1">
      <alignment horizontal="center" vertical="center"/>
    </xf>
    <xf numFmtId="1" fontId="14" fillId="2" borderId="2" xfId="0" applyNumberFormat="1" applyFont="1" applyFill="1" applyBorder="1" applyAlignment="1">
      <alignment horizontal="center" vertical="center"/>
    </xf>
    <xf numFmtId="182" fontId="14" fillId="2" borderId="2" xfId="0" applyNumberFormat="1" applyFont="1" applyFill="1" applyBorder="1" applyAlignment="1">
      <alignment horizontal="center" vertical="center" wrapText="1"/>
    </xf>
    <xf numFmtId="182" fontId="8" fillId="2" borderId="2" xfId="3" applyNumberFormat="1" applyFont="1" applyFill="1" applyBorder="1" applyAlignment="1">
      <alignment horizontal="center" vertical="center" wrapText="1"/>
    </xf>
    <xf numFmtId="182" fontId="8" fillId="2" borderId="2" xfId="4" applyNumberFormat="1" applyFont="1" applyFill="1" applyBorder="1" applyAlignment="1">
      <alignment horizontal="center" vertical="center" wrapText="1"/>
    </xf>
    <xf numFmtId="182" fontId="13" fillId="4" borderId="2" xfId="3" applyNumberFormat="1" applyFont="1" applyFill="1" applyBorder="1" applyAlignment="1">
      <alignment horizontal="center" vertical="center" wrapText="1"/>
    </xf>
    <xf numFmtId="182" fontId="14" fillId="2" borderId="4" xfId="0" applyNumberFormat="1" applyFont="1" applyFill="1" applyBorder="1" applyAlignment="1">
      <alignment horizontal="center" vertical="center" wrapText="1"/>
    </xf>
    <xf numFmtId="182" fontId="14" fillId="2" borderId="2" xfId="0" applyNumberFormat="1" applyFont="1" applyFill="1" applyBorder="1" applyAlignment="1">
      <alignment horizontal="center" vertical="center"/>
    </xf>
    <xf numFmtId="182" fontId="14" fillId="2" borderId="0" xfId="0" applyNumberFormat="1" applyFont="1" applyFill="1" applyAlignment="1">
      <alignment horizontal="center" vertical="center"/>
    </xf>
    <xf numFmtId="182" fontId="13" fillId="2" borderId="2" xfId="0" applyNumberFormat="1" applyFont="1" applyFill="1" applyBorder="1" applyAlignment="1">
      <alignment horizontal="center" vertical="center" wrapText="1"/>
    </xf>
    <xf numFmtId="0" fontId="33" fillId="2" borderId="2"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6" fillId="2" borderId="0" xfId="0" applyFont="1" applyFill="1">
      <alignment vertical="center"/>
    </xf>
    <xf numFmtId="176" fontId="8" fillId="4" borderId="2" xfId="3" applyNumberFormat="1" applyFont="1" applyFill="1" applyBorder="1" applyAlignment="1">
      <alignment horizontal="center" vertical="center" wrapText="1"/>
    </xf>
    <xf numFmtId="176" fontId="8" fillId="2" borderId="2" xfId="3" applyNumberFormat="1" applyFont="1" applyFill="1" applyBorder="1" applyAlignment="1">
      <alignment horizontal="center" vertical="center" wrapText="1"/>
    </xf>
    <xf numFmtId="181" fontId="8" fillId="4" borderId="2" xfId="3"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xf>
    <xf numFmtId="2" fontId="13" fillId="2" borderId="2" xfId="3" applyNumberFormat="1" applyFont="1" applyFill="1" applyBorder="1" applyAlignment="1">
      <alignment horizontal="center" vertical="center" wrapText="1"/>
    </xf>
    <xf numFmtId="2" fontId="8" fillId="2" borderId="2" xfId="0" applyNumberFormat="1" applyFont="1" applyFill="1" applyBorder="1" applyAlignment="1">
      <alignment horizontal="center" vertical="center" wrapText="1"/>
    </xf>
    <xf numFmtId="2" fontId="13" fillId="2" borderId="2" xfId="0" applyNumberFormat="1" applyFont="1" applyFill="1" applyBorder="1" applyAlignment="1">
      <alignment horizontal="center" vertical="center"/>
    </xf>
    <xf numFmtId="2" fontId="14" fillId="2" borderId="2" xfId="0" applyNumberFormat="1" applyFont="1" applyFill="1" applyBorder="1" applyAlignment="1">
      <alignment horizontal="center" vertical="center"/>
    </xf>
    <xf numFmtId="0" fontId="13" fillId="2" borderId="2" xfId="0" applyNumberFormat="1" applyFont="1" applyFill="1" applyBorder="1" applyAlignment="1">
      <alignment horizontal="center" vertical="center"/>
    </xf>
    <xf numFmtId="0" fontId="37" fillId="2" borderId="0" xfId="0" applyFont="1" applyFill="1">
      <alignment vertical="center"/>
    </xf>
    <xf numFmtId="0" fontId="38" fillId="2" borderId="0" xfId="0" applyFont="1" applyFill="1">
      <alignment vertical="center"/>
    </xf>
    <xf numFmtId="0" fontId="34" fillId="2" borderId="0" xfId="0" applyFont="1" applyFill="1" applyAlignment="1">
      <alignment horizontal="center" vertical="center"/>
    </xf>
    <xf numFmtId="0" fontId="34" fillId="2" borderId="11" xfId="0" applyFont="1" applyFill="1" applyBorder="1" applyAlignment="1">
      <alignment horizontal="center" vertical="center" wrapText="1"/>
    </xf>
    <xf numFmtId="0" fontId="34" fillId="2" borderId="11" xfId="0" applyFont="1" applyFill="1" applyBorder="1" applyAlignment="1">
      <alignment vertical="center"/>
    </xf>
    <xf numFmtId="176" fontId="13" fillId="4" borderId="2" xfId="3" applyNumberFormat="1"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176" fontId="14" fillId="2" borderId="2" xfId="0" applyNumberFormat="1" applyFont="1" applyFill="1" applyBorder="1" applyAlignment="1">
      <alignment horizontal="center" vertical="center" wrapText="1"/>
    </xf>
    <xf numFmtId="176" fontId="13" fillId="2" borderId="2" xfId="3" applyNumberFormat="1" applyFont="1" applyFill="1" applyBorder="1" applyAlignment="1">
      <alignment horizontal="center" vertical="center" wrapText="1"/>
    </xf>
    <xf numFmtId="176" fontId="8" fillId="2" borderId="2" xfId="4" applyNumberFormat="1" applyFont="1" applyFill="1" applyBorder="1" applyAlignment="1">
      <alignment horizontal="center" vertical="center" wrapText="1"/>
    </xf>
    <xf numFmtId="0" fontId="13" fillId="5" borderId="2" xfId="3" applyFont="1" applyFill="1" applyBorder="1" applyAlignment="1">
      <alignment horizontal="center" vertical="center" wrapText="1"/>
    </xf>
    <xf numFmtId="176" fontId="13" fillId="5" borderId="2" xfId="3" applyNumberFormat="1" applyFont="1" applyFill="1" applyBorder="1" applyAlignment="1">
      <alignment horizontal="center" vertical="center" wrapText="1"/>
    </xf>
    <xf numFmtId="2" fontId="13" fillId="4" borderId="2" xfId="3" applyNumberFormat="1" applyFont="1" applyFill="1" applyBorder="1" applyAlignment="1">
      <alignment horizontal="center" vertical="center" wrapText="1"/>
    </xf>
    <xf numFmtId="2" fontId="8" fillId="2" borderId="2" xfId="4" applyNumberFormat="1" applyFont="1" applyFill="1" applyBorder="1" applyAlignment="1">
      <alignment horizontal="center" vertical="center"/>
    </xf>
    <xf numFmtId="2" fontId="13" fillId="5" borderId="2" xfId="3" applyNumberFormat="1" applyFont="1" applyFill="1" applyBorder="1" applyAlignment="1">
      <alignment horizontal="center" vertical="center" wrapText="1"/>
    </xf>
    <xf numFmtId="2" fontId="13" fillId="3" borderId="2" xfId="3" applyNumberFormat="1" applyFont="1" applyFill="1" applyBorder="1" applyAlignment="1">
      <alignment horizontal="center" vertical="center" wrapText="1"/>
    </xf>
    <xf numFmtId="1" fontId="13" fillId="3" borderId="2" xfId="3" applyNumberFormat="1" applyFont="1" applyFill="1" applyBorder="1" applyAlignment="1">
      <alignment horizontal="center" vertical="center" wrapText="1"/>
    </xf>
    <xf numFmtId="0" fontId="22" fillId="2" borderId="0" xfId="0" applyFont="1" applyFill="1" applyBorder="1">
      <alignment vertical="center"/>
    </xf>
    <xf numFmtId="2" fontId="8" fillId="2" borderId="2" xfId="4" applyNumberFormat="1" applyFont="1" applyFill="1" applyBorder="1" applyAlignment="1">
      <alignment horizontal="center" vertical="center" wrapText="1"/>
    </xf>
    <xf numFmtId="0" fontId="13" fillId="0" borderId="2" xfId="3"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181" fontId="13" fillId="4" borderId="2" xfId="3"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13" fillId="0" borderId="2" xfId="4" applyFont="1" applyBorder="1" applyAlignment="1">
      <alignment horizontal="center" vertical="center" wrapText="1"/>
    </xf>
    <xf numFmtId="0" fontId="13" fillId="0" borderId="2" xfId="3" applyFont="1" applyFill="1" applyBorder="1" applyAlignment="1">
      <alignment horizontal="center" vertical="center" wrapText="1"/>
    </xf>
    <xf numFmtId="0" fontId="13" fillId="0" borderId="4" xfId="0" applyFont="1" applyBorder="1" applyAlignment="1">
      <alignment horizontal="center" vertical="center" wrapText="1"/>
    </xf>
    <xf numFmtId="0" fontId="13" fillId="6" borderId="2" xfId="3" applyFont="1" applyFill="1" applyBorder="1" applyAlignment="1">
      <alignment horizontal="center" vertical="center" wrapText="1"/>
    </xf>
    <xf numFmtId="176" fontId="13" fillId="0" borderId="2" xfId="3" applyNumberFormat="1" applyFont="1" applyBorder="1" applyAlignment="1">
      <alignment horizontal="center" vertical="center" wrapText="1"/>
    </xf>
    <xf numFmtId="176" fontId="8" fillId="5" borderId="2" xfId="3" applyNumberFormat="1" applyFont="1" applyFill="1" applyBorder="1" applyAlignment="1">
      <alignment horizontal="center" vertical="center" wrapText="1"/>
    </xf>
    <xf numFmtId="0" fontId="1" fillId="0" borderId="0" xfId="3" applyFont="1" applyAlignment="1">
      <alignment horizontal="left" vertical="center"/>
    </xf>
    <xf numFmtId="0" fontId="3" fillId="0" borderId="1" xfId="3" applyFont="1" applyBorder="1" applyAlignment="1">
      <alignment horizontal="center" vertical="center"/>
    </xf>
    <xf numFmtId="0" fontId="39" fillId="0" borderId="2" xfId="3" applyFont="1" applyBorder="1" applyAlignment="1">
      <alignment horizontal="center" vertical="center"/>
    </xf>
    <xf numFmtId="0" fontId="13" fillId="0" borderId="4" xfId="3" applyFont="1" applyBorder="1" applyAlignment="1">
      <alignment horizontal="center" vertical="center" wrapText="1"/>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39" fillId="0" borderId="2" xfId="3" applyFont="1" applyBorder="1" applyAlignment="1">
      <alignment horizontal="center" vertical="center" wrapText="1"/>
    </xf>
    <xf numFmtId="0" fontId="39" fillId="0" borderId="4" xfId="3" applyFont="1" applyBorder="1" applyAlignment="1">
      <alignment horizontal="center" vertical="center" wrapText="1"/>
    </xf>
    <xf numFmtId="0" fontId="39" fillId="0" borderId="6" xfId="3" applyFont="1" applyBorder="1" applyAlignment="1">
      <alignment horizontal="center" vertical="center" wrapText="1"/>
    </xf>
    <xf numFmtId="0" fontId="29" fillId="2" borderId="2" xfId="3" applyFont="1" applyFill="1" applyBorder="1" applyAlignment="1">
      <alignment horizontal="center" vertical="center" wrapText="1"/>
    </xf>
    <xf numFmtId="176" fontId="13" fillId="4" borderId="4" xfId="3" applyNumberFormat="1" applyFont="1" applyFill="1" applyBorder="1" applyAlignment="1">
      <alignment horizontal="center" vertical="center" wrapText="1"/>
    </xf>
    <xf numFmtId="176" fontId="13" fillId="4" borderId="6" xfId="3" applyNumberFormat="1" applyFont="1" applyFill="1" applyBorder="1" applyAlignment="1">
      <alignment horizontal="center" vertical="center" wrapText="1"/>
    </xf>
    <xf numFmtId="176" fontId="13" fillId="0" borderId="4" xfId="3" applyNumberFormat="1" applyFont="1" applyBorder="1" applyAlignment="1">
      <alignment horizontal="center" vertical="center" wrapText="1"/>
    </xf>
    <xf numFmtId="176" fontId="13" fillId="0" borderId="5" xfId="3" applyNumberFormat="1" applyFont="1" applyBorder="1" applyAlignment="1">
      <alignment horizontal="center" vertical="center" wrapText="1"/>
    </xf>
    <xf numFmtId="176" fontId="13" fillId="0" borderId="6" xfId="3" applyNumberFormat="1" applyFont="1" applyBorder="1" applyAlignment="1">
      <alignment horizontal="center" vertical="center" wrapText="1"/>
    </xf>
    <xf numFmtId="0" fontId="13" fillId="0" borderId="2" xfId="3" applyFont="1" applyBorder="1" applyAlignment="1">
      <alignment horizontal="center" vertical="center" wrapText="1"/>
    </xf>
    <xf numFmtId="0" fontId="17" fillId="2" borderId="0" xfId="0" applyFont="1" applyFill="1" applyAlignment="1">
      <alignment horizontal="left" vertical="center"/>
    </xf>
    <xf numFmtId="0" fontId="18" fillId="2" borderId="0" xfId="0" applyFont="1" applyFill="1">
      <alignment vertical="center"/>
    </xf>
    <xf numFmtId="0" fontId="19" fillId="2" borderId="0" xfId="0" applyFont="1" applyFill="1" applyBorder="1" applyAlignment="1">
      <alignment horizontal="center" vertical="center"/>
    </xf>
    <xf numFmtId="0" fontId="23" fillId="2" borderId="1" xfId="0" applyFont="1" applyFill="1" applyBorder="1" applyAlignment="1">
      <alignment horizontal="left" vertical="center"/>
    </xf>
    <xf numFmtId="0" fontId="23" fillId="2" borderId="0" xfId="0" applyFont="1" applyFill="1" applyAlignment="1">
      <alignment horizontal="left"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23" fillId="2" borderId="0" xfId="0" applyFont="1" applyFill="1" applyAlignment="1">
      <alignment horizontal="left" vertical="center"/>
    </xf>
    <xf numFmtId="0" fontId="38" fillId="2" borderId="0" xfId="0" applyFont="1" applyFill="1" applyAlignment="1">
      <alignment horizontal="left"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3" fillId="2" borderId="4" xfId="3" applyFont="1" applyFill="1" applyBorder="1" applyAlignment="1">
      <alignment horizontal="center" vertical="center" wrapText="1"/>
    </xf>
    <xf numFmtId="0" fontId="13" fillId="2" borderId="6" xfId="3"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9" fillId="2" borderId="0" xfId="0" applyFont="1" applyFill="1" applyAlignment="1">
      <alignment horizontal="center" vertical="center"/>
    </xf>
    <xf numFmtId="0" fontId="28" fillId="2" borderId="1" xfId="0" applyFont="1" applyFill="1" applyBorder="1" applyAlignment="1">
      <alignment horizontal="left" vertical="center"/>
    </xf>
    <xf numFmtId="0" fontId="13" fillId="2" borderId="9"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 xfId="0" applyFont="1" applyFill="1" applyBorder="1">
      <alignment vertical="center"/>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23" fillId="2" borderId="0" xfId="0" applyFont="1" applyFill="1" applyAlignment="1">
      <alignment horizontal="left" vertical="center" wrapText="1"/>
    </xf>
    <xf numFmtId="0" fontId="19" fillId="2" borderId="0" xfId="0" applyFont="1" applyFill="1" applyAlignment="1">
      <alignment horizontal="center" vertical="center" wrapText="1"/>
    </xf>
    <xf numFmtId="0" fontId="28" fillId="2" borderId="1" xfId="0" applyFont="1" applyFill="1" applyBorder="1" applyAlignment="1">
      <alignment horizontal="left" vertical="center" wrapText="1"/>
    </xf>
    <xf numFmtId="0" fontId="22" fillId="2" borderId="1" xfId="0" applyFont="1" applyFill="1" applyBorder="1" applyAlignment="1">
      <alignment horizontal="left" vertical="center"/>
    </xf>
    <xf numFmtId="0" fontId="13" fillId="2" borderId="0" xfId="0" applyFont="1" applyFill="1" applyAlignment="1">
      <alignment horizontal="left" vertical="center"/>
    </xf>
    <xf numFmtId="0" fontId="31" fillId="2" borderId="0" xfId="0" applyFont="1" applyFill="1">
      <alignment vertical="center"/>
    </xf>
    <xf numFmtId="0" fontId="8" fillId="2" borderId="0" xfId="0" applyFont="1" applyFill="1" applyAlignment="1">
      <alignment horizontal="left" vertical="center"/>
    </xf>
    <xf numFmtId="0" fontId="32" fillId="2" borderId="0" xfId="0" applyFont="1" applyFill="1" applyAlignment="1">
      <alignment horizontal="left" vertical="center"/>
    </xf>
    <xf numFmtId="0" fontId="1" fillId="2" borderId="0" xfId="0" applyFont="1" applyFill="1" applyAlignment="1">
      <alignment horizontal="left" vertical="center"/>
    </xf>
    <xf numFmtId="0" fontId="2" fillId="2" borderId="0" xfId="0" applyFont="1" applyFill="1">
      <alignment vertical="center"/>
    </xf>
    <xf numFmtId="0" fontId="3" fillId="2" borderId="0" xfId="0" applyFont="1" applyFill="1" applyAlignment="1">
      <alignment horizontal="center" vertical="center" wrapText="1"/>
    </xf>
    <xf numFmtId="0" fontId="24" fillId="2" borderId="1" xfId="0" applyFont="1" applyFill="1" applyBorder="1" applyAlignment="1">
      <alignment horizontal="left" vertical="center" wrapText="1"/>
    </xf>
    <xf numFmtId="0" fontId="25" fillId="2" borderId="1" xfId="0" applyFont="1" applyFill="1" applyBorder="1" applyAlignment="1">
      <alignment horizontal="left" vertical="center"/>
    </xf>
    <xf numFmtId="180" fontId="13"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xf>
    <xf numFmtId="180" fontId="13" fillId="2" borderId="9" xfId="0" applyNumberFormat="1" applyFont="1" applyFill="1" applyBorder="1" applyAlignment="1">
      <alignment horizontal="center" vertical="center" wrapText="1"/>
    </xf>
    <xf numFmtId="180" fontId="13" fillId="2" borderId="10" xfId="0" applyNumberFormat="1" applyFont="1" applyFill="1" applyBorder="1" applyAlignment="1">
      <alignment horizontal="center" vertical="center" wrapText="1"/>
    </xf>
    <xf numFmtId="0" fontId="11" fillId="2" borderId="0" xfId="0" applyFont="1" applyFill="1" applyAlignment="1">
      <alignment horizontal="left" vertical="center"/>
    </xf>
    <xf numFmtId="0" fontId="27" fillId="2" borderId="0" xfId="0" applyFont="1" applyFill="1">
      <alignment vertical="center"/>
    </xf>
    <xf numFmtId="0" fontId="11" fillId="2" borderId="0" xfId="0" applyFont="1" applyFill="1" applyAlignment="1">
      <alignment horizontal="left" vertical="center" wrapText="1"/>
    </xf>
    <xf numFmtId="180" fontId="13" fillId="2" borderId="4" xfId="0" applyNumberFormat="1" applyFont="1" applyFill="1" applyBorder="1" applyAlignment="1">
      <alignment horizontal="center" vertical="center" wrapText="1"/>
    </xf>
    <xf numFmtId="180" fontId="13" fillId="2" borderId="6"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8" fillId="2" borderId="0" xfId="0" applyFont="1" applyFill="1" applyAlignment="1">
      <alignment horizontal="left" vertical="center"/>
    </xf>
    <xf numFmtId="0" fontId="20" fillId="2" borderId="1" xfId="0" applyFont="1" applyFill="1" applyBorder="1" applyAlignment="1">
      <alignment horizontal="left" vertical="center"/>
    </xf>
    <xf numFmtId="180" fontId="8" fillId="2" borderId="2" xfId="0" applyNumberFormat="1" applyFont="1" applyFill="1" applyBorder="1" applyAlignment="1">
      <alignment horizontal="center" vertical="center" wrapText="1"/>
    </xf>
    <xf numFmtId="0" fontId="8" fillId="2" borderId="9" xfId="0" applyFont="1" applyFill="1" applyBorder="1" applyAlignment="1">
      <alignment horizontal="center" vertical="center"/>
    </xf>
    <xf numFmtId="0" fontId="8" fillId="2" borderId="14" xfId="0" applyFont="1" applyFill="1" applyBorder="1" applyAlignment="1">
      <alignment horizontal="center" vertical="center"/>
    </xf>
    <xf numFmtId="180" fontId="8" fillId="2" borderId="9" xfId="0" applyNumberFormat="1" applyFont="1" applyFill="1" applyBorder="1" applyAlignment="1">
      <alignment horizontal="center" vertical="center" wrapText="1"/>
    </xf>
    <xf numFmtId="180" fontId="8" fillId="2" borderId="10" xfId="0" applyNumberFormat="1" applyFont="1" applyFill="1" applyBorder="1" applyAlignment="1">
      <alignment horizontal="center" vertical="center" wrapText="1"/>
    </xf>
    <xf numFmtId="180" fontId="8" fillId="2" borderId="4" xfId="0" applyNumberFormat="1" applyFont="1" applyFill="1" applyBorder="1" applyAlignment="1">
      <alignment horizontal="center" vertical="center" wrapText="1"/>
    </xf>
    <xf numFmtId="180" fontId="8" fillId="2" borderId="6" xfId="0" applyNumberFormat="1" applyFont="1" applyFill="1" applyBorder="1" applyAlignment="1">
      <alignment horizontal="center" vertical="center" wrapText="1"/>
    </xf>
    <xf numFmtId="0" fontId="13" fillId="2" borderId="2" xfId="3" applyFont="1" applyFill="1" applyBorder="1" applyAlignment="1">
      <alignment horizontal="center" vertical="center" wrapText="1"/>
    </xf>
    <xf numFmtId="180" fontId="8" fillId="2" borderId="4" xfId="4" applyNumberFormat="1" applyFont="1" applyFill="1" applyBorder="1" applyAlignment="1">
      <alignment horizontal="center" vertical="center"/>
    </xf>
    <xf numFmtId="180" fontId="8" fillId="2" borderId="5" xfId="4" applyNumberFormat="1" applyFont="1" applyFill="1" applyBorder="1" applyAlignment="1">
      <alignment horizontal="center" vertical="center"/>
    </xf>
    <xf numFmtId="180" fontId="8" fillId="2" borderId="6" xfId="4" applyNumberFormat="1" applyFont="1" applyFill="1" applyBorder="1" applyAlignment="1">
      <alignment horizontal="center" vertical="center"/>
    </xf>
    <xf numFmtId="0" fontId="8" fillId="2" borderId="4" xfId="4" applyFont="1" applyFill="1" applyBorder="1" applyAlignment="1">
      <alignment horizontal="center" vertical="center"/>
    </xf>
    <xf numFmtId="0" fontId="8" fillId="2" borderId="5"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15" xfId="4" applyFont="1" applyFill="1" applyBorder="1" applyAlignment="1">
      <alignment horizontal="center" vertical="center"/>
    </xf>
    <xf numFmtId="0" fontId="8" fillId="2" borderId="11" xfId="4" applyFont="1" applyFill="1" applyBorder="1" applyAlignment="1">
      <alignment horizontal="center" vertical="center"/>
    </xf>
    <xf numFmtId="0" fontId="8" fillId="2" borderId="7" xfId="4" applyFont="1" applyFill="1" applyBorder="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horizontal="center" vertical="center"/>
    </xf>
    <xf numFmtId="0" fontId="4" fillId="2" borderId="1" xfId="0" applyFont="1" applyFill="1" applyBorder="1" applyAlignment="1">
      <alignment horizontal="left" vertical="center"/>
    </xf>
    <xf numFmtId="0" fontId="4" fillId="2" borderId="0" xfId="0" applyFont="1" applyFill="1" applyBorder="1" applyAlignment="1">
      <alignment horizontal="left" vertical="center"/>
    </xf>
    <xf numFmtId="0" fontId="13" fillId="2" borderId="0" xfId="0" applyFont="1" applyFill="1" applyAlignment="1">
      <alignment horizontal="left"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13" fillId="2" borderId="5" xfId="3" applyFont="1" applyFill="1" applyBorder="1" applyAlignment="1">
      <alignment horizontal="center" vertical="center" wrapText="1"/>
    </xf>
    <xf numFmtId="0" fontId="8" fillId="2" borderId="4" xfId="3" applyFont="1" applyFill="1" applyBorder="1" applyAlignment="1">
      <alignment horizontal="center" vertical="center" wrapText="1"/>
    </xf>
    <xf numFmtId="0" fontId="8" fillId="2" borderId="5"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2" xfId="3" applyFont="1" applyFill="1" applyBorder="1" applyAlignment="1">
      <alignment horizontal="center" vertical="center" wrapText="1"/>
    </xf>
    <xf numFmtId="0" fontId="8" fillId="2" borderId="10" xfId="0" applyFont="1" applyFill="1" applyBorder="1" applyAlignment="1">
      <alignment horizontal="center" vertical="center" wrapText="1"/>
    </xf>
    <xf numFmtId="0" fontId="3" fillId="2" borderId="0" xfId="0" applyFont="1" applyFill="1" applyBorder="1" applyAlignment="1">
      <alignment horizontal="center" vertical="center"/>
    </xf>
    <xf numFmtId="0" fontId="4" fillId="0" borderId="1" xfId="0" applyFont="1" applyFill="1" applyBorder="1" applyAlignment="1">
      <alignment horizontal="left" vertical="center"/>
    </xf>
    <xf numFmtId="0" fontId="7" fillId="0" borderId="3" xfId="0" applyFont="1" applyBorder="1" applyAlignment="1">
      <alignment horizontal="left" vertical="center" wrapText="1"/>
    </xf>
    <xf numFmtId="0" fontId="6" fillId="0" borderId="2" xfId="0" applyFont="1" applyBorder="1" applyAlignment="1">
      <alignment horizontal="center" vertical="center" wrapText="1"/>
    </xf>
  </cellXfs>
  <cellStyles count="7">
    <cellStyle name="常规" xfId="0" builtinId="0"/>
    <cellStyle name="常规 2" xfId="3"/>
    <cellStyle name="常规 2_附表6" xfId="2"/>
    <cellStyle name="常规 3" xfId="4"/>
    <cellStyle name="常规 5" xfId="5"/>
    <cellStyle name="常规 6" xfId="1"/>
    <cellStyle name="常规 7"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5"/>
  <sheetViews>
    <sheetView zoomScale="95" zoomScaleNormal="95" workbookViewId="0">
      <selection sqref="A1:K135"/>
    </sheetView>
  </sheetViews>
  <sheetFormatPr defaultColWidth="9" defaultRowHeight="13.5"/>
  <cols>
    <col min="3" max="3" width="17.125" customWidth="1"/>
    <col min="5" max="5" width="9.875" customWidth="1"/>
    <col min="6" max="7" width="26.625" customWidth="1"/>
    <col min="9" max="10" width="10.875" customWidth="1"/>
    <col min="11" max="11" width="25.875" customWidth="1"/>
  </cols>
  <sheetData>
    <row r="1" spans="1:11" ht="18.75">
      <c r="A1" s="194" t="s">
        <v>0</v>
      </c>
      <c r="B1" s="194"/>
      <c r="C1" s="194"/>
      <c r="D1" s="194"/>
      <c r="E1" s="194"/>
      <c r="F1" s="194"/>
      <c r="G1" s="194"/>
      <c r="H1" s="194"/>
      <c r="I1" s="194"/>
      <c r="J1" s="194"/>
      <c r="K1" s="194"/>
    </row>
    <row r="2" spans="1:11" ht="20.25">
      <c r="A2" s="195" t="s">
        <v>1</v>
      </c>
      <c r="B2" s="195"/>
      <c r="C2" s="195"/>
      <c r="D2" s="195"/>
      <c r="E2" s="195"/>
      <c r="F2" s="195"/>
      <c r="G2" s="195"/>
      <c r="H2" s="195"/>
      <c r="I2" s="195"/>
      <c r="J2" s="195"/>
      <c r="K2" s="195"/>
    </row>
    <row r="3" spans="1:11">
      <c r="A3" s="196" t="s">
        <v>2</v>
      </c>
      <c r="B3" s="200" t="s">
        <v>3</v>
      </c>
      <c r="C3" s="200" t="s">
        <v>4</v>
      </c>
      <c r="D3" s="200" t="s">
        <v>5</v>
      </c>
      <c r="E3" s="200" t="s">
        <v>6</v>
      </c>
      <c r="F3" s="200" t="s">
        <v>7</v>
      </c>
      <c r="G3" s="201" t="s">
        <v>8</v>
      </c>
      <c r="H3" s="200" t="s">
        <v>9</v>
      </c>
      <c r="I3" s="203" t="s">
        <v>10</v>
      </c>
      <c r="J3" s="200" t="s">
        <v>11</v>
      </c>
      <c r="K3" s="200" t="s">
        <v>12</v>
      </c>
    </row>
    <row r="4" spans="1:11">
      <c r="A4" s="196"/>
      <c r="B4" s="200"/>
      <c r="C4" s="200"/>
      <c r="D4" s="200"/>
      <c r="E4" s="200"/>
      <c r="F4" s="200"/>
      <c r="G4" s="202"/>
      <c r="H4" s="200"/>
      <c r="I4" s="203"/>
      <c r="J4" s="200"/>
      <c r="K4" s="200"/>
    </row>
    <row r="5" spans="1:11">
      <c r="A5" s="182">
        <v>1</v>
      </c>
      <c r="B5" s="182">
        <v>2</v>
      </c>
      <c r="C5" s="182">
        <v>3</v>
      </c>
      <c r="D5" s="182">
        <v>4</v>
      </c>
      <c r="E5" s="182">
        <v>5</v>
      </c>
      <c r="F5" s="182">
        <v>6</v>
      </c>
      <c r="G5" s="182">
        <v>7</v>
      </c>
      <c r="H5" s="182">
        <v>8</v>
      </c>
      <c r="I5" s="14">
        <v>9</v>
      </c>
      <c r="J5" s="182">
        <v>10</v>
      </c>
      <c r="K5" s="182">
        <v>11</v>
      </c>
    </row>
    <row r="6" spans="1:11">
      <c r="A6" s="197" t="s">
        <v>13</v>
      </c>
      <c r="B6" s="182">
        <v>1</v>
      </c>
      <c r="C6" s="48" t="s">
        <v>14</v>
      </c>
      <c r="D6" s="48" t="s">
        <v>15</v>
      </c>
      <c r="E6" s="48" t="s">
        <v>16</v>
      </c>
      <c r="F6" s="183" t="s">
        <v>17</v>
      </c>
      <c r="G6" s="183" t="s">
        <v>18</v>
      </c>
      <c r="H6" s="48" t="s">
        <v>19</v>
      </c>
      <c r="I6" s="154">
        <v>3.08</v>
      </c>
      <c r="J6" s="168">
        <v>3.08</v>
      </c>
      <c r="K6" s="171" t="s">
        <v>20</v>
      </c>
    </row>
    <row r="7" spans="1:11">
      <c r="A7" s="198"/>
      <c r="B7" s="182">
        <v>2</v>
      </c>
      <c r="C7" s="48" t="s">
        <v>21</v>
      </c>
      <c r="D7" s="48" t="s">
        <v>22</v>
      </c>
      <c r="E7" s="48" t="s">
        <v>23</v>
      </c>
      <c r="F7" s="184" t="s">
        <v>24</v>
      </c>
      <c r="G7" s="184" t="s">
        <v>25</v>
      </c>
      <c r="H7" s="48" t="s">
        <v>19</v>
      </c>
      <c r="I7" s="154">
        <v>4.78</v>
      </c>
      <c r="J7" s="168">
        <v>3.42</v>
      </c>
      <c r="K7" s="171" t="s">
        <v>20</v>
      </c>
    </row>
    <row r="8" spans="1:11">
      <c r="A8" s="198"/>
      <c r="B8" s="182">
        <v>3</v>
      </c>
      <c r="C8" s="48" t="s">
        <v>26</v>
      </c>
      <c r="D8" s="48" t="s">
        <v>22</v>
      </c>
      <c r="E8" s="48" t="s">
        <v>27</v>
      </c>
      <c r="F8" s="184" t="s">
        <v>28</v>
      </c>
      <c r="G8" s="184" t="s">
        <v>29</v>
      </c>
      <c r="H8" s="48" t="s">
        <v>30</v>
      </c>
      <c r="I8" s="154">
        <v>1.6605000000000001</v>
      </c>
      <c r="J8" s="168">
        <v>1.1980999999999999</v>
      </c>
      <c r="K8" s="168" t="s">
        <v>31</v>
      </c>
    </row>
    <row r="9" spans="1:11">
      <c r="A9" s="198"/>
      <c r="B9" s="182">
        <v>4</v>
      </c>
      <c r="C9" s="47" t="s">
        <v>32</v>
      </c>
      <c r="D9" s="47" t="s">
        <v>22</v>
      </c>
      <c r="E9" s="47" t="s">
        <v>33</v>
      </c>
      <c r="F9" s="47" t="s">
        <v>34</v>
      </c>
      <c r="G9" s="47" t="s">
        <v>35</v>
      </c>
      <c r="H9" s="47" t="s">
        <v>30</v>
      </c>
      <c r="I9" s="155">
        <v>3.09</v>
      </c>
      <c r="J9" s="171">
        <v>2.96</v>
      </c>
      <c r="K9" s="168" t="s">
        <v>31</v>
      </c>
    </row>
    <row r="10" spans="1:11">
      <c r="A10" s="198"/>
      <c r="B10" s="182">
        <v>5</v>
      </c>
      <c r="C10" s="48" t="s">
        <v>36</v>
      </c>
      <c r="D10" s="48" t="s">
        <v>22</v>
      </c>
      <c r="E10" s="48" t="s">
        <v>33</v>
      </c>
      <c r="F10" s="45" t="s">
        <v>37</v>
      </c>
      <c r="G10" s="45" t="s">
        <v>35</v>
      </c>
      <c r="H10" s="48" t="s">
        <v>30</v>
      </c>
      <c r="I10" s="154">
        <v>3.33</v>
      </c>
      <c r="J10" s="168">
        <v>2.66</v>
      </c>
      <c r="K10" s="168" t="s">
        <v>31</v>
      </c>
    </row>
    <row r="11" spans="1:11">
      <c r="A11" s="198"/>
      <c r="B11" s="182">
        <v>6</v>
      </c>
      <c r="C11" s="48" t="s">
        <v>38</v>
      </c>
      <c r="D11" s="48" t="s">
        <v>22</v>
      </c>
      <c r="E11" s="48" t="s">
        <v>33</v>
      </c>
      <c r="F11" s="45" t="s">
        <v>39</v>
      </c>
      <c r="G11" s="45" t="s">
        <v>35</v>
      </c>
      <c r="H11" s="48" t="s">
        <v>30</v>
      </c>
      <c r="I11" s="154">
        <v>2.85</v>
      </c>
      <c r="J11" s="168">
        <v>2.7932000000000001</v>
      </c>
      <c r="K11" s="168" t="s">
        <v>31</v>
      </c>
    </row>
    <row r="12" spans="1:11">
      <c r="A12" s="198"/>
      <c r="B12" s="182">
        <v>7</v>
      </c>
      <c r="C12" s="47" t="s">
        <v>40</v>
      </c>
      <c r="D12" s="47" t="s">
        <v>22</v>
      </c>
      <c r="E12" s="47" t="s">
        <v>33</v>
      </c>
      <c r="F12" s="47" t="s">
        <v>41</v>
      </c>
      <c r="G12" s="47" t="s">
        <v>35</v>
      </c>
      <c r="H12" s="47" t="s">
        <v>30</v>
      </c>
      <c r="I12" s="155">
        <v>2.57</v>
      </c>
      <c r="J12" s="171">
        <v>2.12</v>
      </c>
      <c r="K12" s="168" t="s">
        <v>31</v>
      </c>
    </row>
    <row r="13" spans="1:11">
      <c r="A13" s="198"/>
      <c r="B13" s="182">
        <v>8</v>
      </c>
      <c r="C13" s="48" t="s">
        <v>42</v>
      </c>
      <c r="D13" s="48" t="s">
        <v>43</v>
      </c>
      <c r="E13" s="48" t="s">
        <v>44</v>
      </c>
      <c r="F13" s="184" t="s">
        <v>45</v>
      </c>
      <c r="G13" s="184" t="s">
        <v>46</v>
      </c>
      <c r="H13" s="48" t="s">
        <v>19</v>
      </c>
      <c r="I13" s="154">
        <v>2.21</v>
      </c>
      <c r="J13" s="168">
        <v>2.21</v>
      </c>
      <c r="K13" s="168" t="s">
        <v>31</v>
      </c>
    </row>
    <row r="14" spans="1:11">
      <c r="A14" s="198"/>
      <c r="B14" s="182">
        <v>9</v>
      </c>
      <c r="C14" s="48" t="s">
        <v>47</v>
      </c>
      <c r="D14" s="48" t="s">
        <v>43</v>
      </c>
      <c r="E14" s="48" t="s">
        <v>48</v>
      </c>
      <c r="F14" s="184" t="s">
        <v>49</v>
      </c>
      <c r="G14" s="184" t="s">
        <v>50</v>
      </c>
      <c r="H14" s="48" t="s">
        <v>19</v>
      </c>
      <c r="I14" s="154">
        <v>2.0152999999999999</v>
      </c>
      <c r="J14" s="168">
        <v>2.0152999999999999</v>
      </c>
      <c r="K14" s="168" t="s">
        <v>31</v>
      </c>
    </row>
    <row r="15" spans="1:11">
      <c r="A15" s="198"/>
      <c r="B15" s="182">
        <v>10</v>
      </c>
      <c r="C15" s="48" t="s">
        <v>51</v>
      </c>
      <c r="D15" s="48" t="s">
        <v>52</v>
      </c>
      <c r="E15" s="48" t="s">
        <v>53</v>
      </c>
      <c r="F15" s="184" t="s">
        <v>54</v>
      </c>
      <c r="G15" s="184" t="s">
        <v>55</v>
      </c>
      <c r="H15" s="48" t="s">
        <v>19</v>
      </c>
      <c r="I15" s="154">
        <v>1.8</v>
      </c>
      <c r="J15" s="168">
        <v>1.3</v>
      </c>
      <c r="K15" s="168" t="s">
        <v>31</v>
      </c>
    </row>
    <row r="16" spans="1:11">
      <c r="A16" s="198"/>
      <c r="B16" s="182">
        <v>11</v>
      </c>
      <c r="C16" s="48" t="s">
        <v>56</v>
      </c>
      <c r="D16" s="48" t="s">
        <v>52</v>
      </c>
      <c r="E16" s="48" t="s">
        <v>53</v>
      </c>
      <c r="F16" s="184" t="s">
        <v>57</v>
      </c>
      <c r="G16" s="184" t="s">
        <v>55</v>
      </c>
      <c r="H16" s="48" t="s">
        <v>30</v>
      </c>
      <c r="I16" s="154">
        <v>1.3</v>
      </c>
      <c r="J16" s="168">
        <v>1.123</v>
      </c>
      <c r="K16" s="168" t="s">
        <v>31</v>
      </c>
    </row>
    <row r="17" spans="1:11">
      <c r="A17" s="198"/>
      <c r="B17" s="182">
        <v>12</v>
      </c>
      <c r="C17" s="47" t="s">
        <v>58</v>
      </c>
      <c r="D17" s="47" t="s">
        <v>52</v>
      </c>
      <c r="E17" s="47" t="s">
        <v>53</v>
      </c>
      <c r="F17" s="184" t="s">
        <v>59</v>
      </c>
      <c r="G17" s="184" t="s">
        <v>55</v>
      </c>
      <c r="H17" s="47" t="s">
        <v>19</v>
      </c>
      <c r="I17" s="155">
        <v>2.5</v>
      </c>
      <c r="J17" s="171">
        <v>1.5</v>
      </c>
      <c r="K17" s="168" t="s">
        <v>31</v>
      </c>
    </row>
    <row r="18" spans="1:11">
      <c r="A18" s="198"/>
      <c r="B18" s="182">
        <v>13</v>
      </c>
      <c r="C18" s="47" t="s">
        <v>60</v>
      </c>
      <c r="D18" s="47" t="s">
        <v>52</v>
      </c>
      <c r="E18" s="47" t="s">
        <v>61</v>
      </c>
      <c r="F18" s="47" t="s">
        <v>62</v>
      </c>
      <c r="G18" s="47" t="s">
        <v>63</v>
      </c>
      <c r="H18" s="47" t="s">
        <v>30</v>
      </c>
      <c r="I18" s="155">
        <v>2.04</v>
      </c>
      <c r="J18" s="171">
        <v>1.8160000000000001</v>
      </c>
      <c r="K18" s="168" t="s">
        <v>31</v>
      </c>
    </row>
    <row r="19" spans="1:11">
      <c r="A19" s="198"/>
      <c r="B19" s="182">
        <v>14</v>
      </c>
      <c r="C19" s="47" t="s">
        <v>64</v>
      </c>
      <c r="D19" s="47" t="s">
        <v>52</v>
      </c>
      <c r="E19" s="47" t="s">
        <v>61</v>
      </c>
      <c r="F19" s="184" t="s">
        <v>65</v>
      </c>
      <c r="G19" s="184" t="s">
        <v>63</v>
      </c>
      <c r="H19" s="47" t="s">
        <v>30</v>
      </c>
      <c r="I19" s="155">
        <v>4.18</v>
      </c>
      <c r="J19" s="171">
        <v>2.7</v>
      </c>
      <c r="K19" s="171" t="s">
        <v>20</v>
      </c>
    </row>
    <row r="20" spans="1:11">
      <c r="A20" s="198"/>
      <c r="B20" s="182">
        <v>15</v>
      </c>
      <c r="C20" s="48" t="s">
        <v>66</v>
      </c>
      <c r="D20" s="48" t="s">
        <v>52</v>
      </c>
      <c r="E20" s="48" t="s">
        <v>67</v>
      </c>
      <c r="F20" s="185" t="s">
        <v>68</v>
      </c>
      <c r="G20" s="185" t="s">
        <v>69</v>
      </c>
      <c r="H20" s="48" t="s">
        <v>30</v>
      </c>
      <c r="I20" s="154">
        <v>1.31</v>
      </c>
      <c r="J20" s="168">
        <v>1.1459999999999999</v>
      </c>
      <c r="K20" s="168" t="s">
        <v>31</v>
      </c>
    </row>
    <row r="21" spans="1:11">
      <c r="A21" s="198"/>
      <c r="B21" s="182">
        <v>16</v>
      </c>
      <c r="C21" s="48" t="s">
        <v>70</v>
      </c>
      <c r="D21" s="48" t="s">
        <v>52</v>
      </c>
      <c r="E21" s="48" t="s">
        <v>67</v>
      </c>
      <c r="F21" s="185" t="s">
        <v>68</v>
      </c>
      <c r="G21" s="185" t="s">
        <v>69</v>
      </c>
      <c r="H21" s="48" t="s">
        <v>30</v>
      </c>
      <c r="I21" s="154">
        <v>1.19</v>
      </c>
      <c r="J21" s="168">
        <v>0.96099999999999997</v>
      </c>
      <c r="K21" s="168" t="s">
        <v>31</v>
      </c>
    </row>
    <row r="22" spans="1:11">
      <c r="A22" s="198"/>
      <c r="B22" s="182">
        <v>17</v>
      </c>
      <c r="C22" s="48" t="s">
        <v>71</v>
      </c>
      <c r="D22" s="48" t="s">
        <v>52</v>
      </c>
      <c r="E22" s="48" t="s">
        <v>67</v>
      </c>
      <c r="F22" s="185" t="s">
        <v>72</v>
      </c>
      <c r="G22" s="185" t="s">
        <v>69</v>
      </c>
      <c r="H22" s="48" t="s">
        <v>30</v>
      </c>
      <c r="I22" s="154">
        <v>1.5309999999999999</v>
      </c>
      <c r="J22" s="168">
        <v>1.248</v>
      </c>
      <c r="K22" s="168" t="s">
        <v>31</v>
      </c>
    </row>
    <row r="23" spans="1:11">
      <c r="A23" s="198"/>
      <c r="B23" s="182">
        <v>18</v>
      </c>
      <c r="C23" s="48" t="s">
        <v>73</v>
      </c>
      <c r="D23" s="48" t="s">
        <v>52</v>
      </c>
      <c r="E23" s="48" t="s">
        <v>74</v>
      </c>
      <c r="F23" s="47" t="s">
        <v>75</v>
      </c>
      <c r="G23" s="47" t="s">
        <v>76</v>
      </c>
      <c r="H23" s="48" t="s">
        <v>30</v>
      </c>
      <c r="I23" s="154">
        <v>1.69</v>
      </c>
      <c r="J23" s="168">
        <v>1.69</v>
      </c>
      <c r="K23" s="168" t="s">
        <v>31</v>
      </c>
    </row>
    <row r="24" spans="1:11">
      <c r="A24" s="198"/>
      <c r="B24" s="182">
        <v>19</v>
      </c>
      <c r="C24" s="48" t="s">
        <v>77</v>
      </c>
      <c r="D24" s="48" t="s">
        <v>52</v>
      </c>
      <c r="E24" s="48" t="s">
        <v>74</v>
      </c>
      <c r="F24" s="47" t="s">
        <v>78</v>
      </c>
      <c r="G24" s="47" t="s">
        <v>76</v>
      </c>
      <c r="H24" s="48" t="s">
        <v>30</v>
      </c>
      <c r="I24" s="154">
        <v>1.74</v>
      </c>
      <c r="J24" s="168">
        <v>1.74</v>
      </c>
      <c r="K24" s="168" t="s">
        <v>31</v>
      </c>
    </row>
    <row r="25" spans="1:11">
      <c r="A25" s="198"/>
      <c r="B25" s="182">
        <v>20</v>
      </c>
      <c r="C25" s="48" t="s">
        <v>79</v>
      </c>
      <c r="D25" s="48" t="s">
        <v>52</v>
      </c>
      <c r="E25" s="48" t="s">
        <v>74</v>
      </c>
      <c r="F25" s="47" t="s">
        <v>80</v>
      </c>
      <c r="G25" s="47" t="s">
        <v>76</v>
      </c>
      <c r="H25" s="48" t="s">
        <v>19</v>
      </c>
      <c r="I25" s="154">
        <v>1.46</v>
      </c>
      <c r="J25" s="168">
        <v>1.1100000000000001</v>
      </c>
      <c r="K25" s="168" t="s">
        <v>31</v>
      </c>
    </row>
    <row r="26" spans="1:11">
      <c r="A26" s="198"/>
      <c r="B26" s="182">
        <v>21</v>
      </c>
      <c r="C26" s="48" t="s">
        <v>81</v>
      </c>
      <c r="D26" s="48" t="s">
        <v>52</v>
      </c>
      <c r="E26" s="48" t="s">
        <v>74</v>
      </c>
      <c r="F26" s="47" t="s">
        <v>78</v>
      </c>
      <c r="G26" s="47" t="s">
        <v>76</v>
      </c>
      <c r="H26" s="48" t="s">
        <v>30</v>
      </c>
      <c r="I26" s="154">
        <v>2.6</v>
      </c>
      <c r="J26" s="168">
        <v>2.6</v>
      </c>
      <c r="K26" s="168" t="s">
        <v>31</v>
      </c>
    </row>
    <row r="27" spans="1:11">
      <c r="A27" s="198"/>
      <c r="B27" s="182">
        <v>22</v>
      </c>
      <c r="C27" s="48" t="s">
        <v>82</v>
      </c>
      <c r="D27" s="48" t="s">
        <v>52</v>
      </c>
      <c r="E27" s="48" t="s">
        <v>74</v>
      </c>
      <c r="F27" s="47" t="s">
        <v>83</v>
      </c>
      <c r="G27" s="47" t="s">
        <v>76</v>
      </c>
      <c r="H27" s="48" t="s">
        <v>19</v>
      </c>
      <c r="I27" s="154">
        <v>1.1000000000000001</v>
      </c>
      <c r="J27" s="168">
        <v>1.1000000000000001</v>
      </c>
      <c r="K27" s="168" t="s">
        <v>31</v>
      </c>
    </row>
    <row r="28" spans="1:11">
      <c r="A28" s="198"/>
      <c r="B28" s="182">
        <v>23</v>
      </c>
      <c r="C28" s="48" t="s">
        <v>84</v>
      </c>
      <c r="D28" s="48" t="s">
        <v>52</v>
      </c>
      <c r="E28" s="48" t="s">
        <v>74</v>
      </c>
      <c r="F28" s="47" t="s">
        <v>78</v>
      </c>
      <c r="G28" s="47" t="s">
        <v>76</v>
      </c>
      <c r="H28" s="48" t="s">
        <v>30</v>
      </c>
      <c r="I28" s="154">
        <v>1.6</v>
      </c>
      <c r="J28" s="168">
        <v>1.6</v>
      </c>
      <c r="K28" s="168" t="s">
        <v>31</v>
      </c>
    </row>
    <row r="29" spans="1:11">
      <c r="A29" s="198"/>
      <c r="B29" s="182">
        <v>24</v>
      </c>
      <c r="C29" s="48" t="s">
        <v>85</v>
      </c>
      <c r="D29" s="48" t="s">
        <v>52</v>
      </c>
      <c r="E29" s="48" t="s">
        <v>74</v>
      </c>
      <c r="F29" s="47" t="s">
        <v>86</v>
      </c>
      <c r="G29" s="47" t="s">
        <v>76</v>
      </c>
      <c r="H29" s="48" t="s">
        <v>30</v>
      </c>
      <c r="I29" s="154">
        <v>1.236</v>
      </c>
      <c r="J29" s="168">
        <v>1.236</v>
      </c>
      <c r="K29" s="168" t="s">
        <v>31</v>
      </c>
    </row>
    <row r="30" spans="1:11">
      <c r="A30" s="198"/>
      <c r="B30" s="182">
        <v>25</v>
      </c>
      <c r="C30" s="47" t="s">
        <v>87</v>
      </c>
      <c r="D30" s="47" t="s">
        <v>52</v>
      </c>
      <c r="E30" s="47" t="s">
        <v>74</v>
      </c>
      <c r="F30" s="47" t="s">
        <v>80</v>
      </c>
      <c r="G30" s="47" t="s">
        <v>76</v>
      </c>
      <c r="H30" s="47" t="s">
        <v>30</v>
      </c>
      <c r="I30" s="155">
        <v>1.1970000000000001</v>
      </c>
      <c r="J30" s="171">
        <v>1.1970000000000001</v>
      </c>
      <c r="K30" s="168" t="s">
        <v>31</v>
      </c>
    </row>
    <row r="31" spans="1:11">
      <c r="A31" s="198"/>
      <c r="B31" s="182">
        <v>26</v>
      </c>
      <c r="C31" s="47" t="s">
        <v>88</v>
      </c>
      <c r="D31" s="47" t="s">
        <v>52</v>
      </c>
      <c r="E31" s="47" t="s">
        <v>74</v>
      </c>
      <c r="F31" s="47" t="s">
        <v>83</v>
      </c>
      <c r="G31" s="47" t="s">
        <v>76</v>
      </c>
      <c r="H31" s="47" t="s">
        <v>19</v>
      </c>
      <c r="I31" s="155">
        <v>2</v>
      </c>
      <c r="J31" s="171">
        <v>1.3</v>
      </c>
      <c r="K31" s="168" t="s">
        <v>31</v>
      </c>
    </row>
    <row r="32" spans="1:11">
      <c r="A32" s="198"/>
      <c r="B32" s="182">
        <v>27</v>
      </c>
      <c r="C32" s="48" t="s">
        <v>89</v>
      </c>
      <c r="D32" s="48" t="s">
        <v>52</v>
      </c>
      <c r="E32" s="48" t="s">
        <v>74</v>
      </c>
      <c r="F32" s="47" t="s">
        <v>80</v>
      </c>
      <c r="G32" s="47" t="s">
        <v>76</v>
      </c>
      <c r="H32" s="48" t="s">
        <v>19</v>
      </c>
      <c r="I32" s="154">
        <v>1.62</v>
      </c>
      <c r="J32" s="168">
        <v>1.62</v>
      </c>
      <c r="K32" s="168" t="s">
        <v>31</v>
      </c>
    </row>
    <row r="33" spans="1:11" ht="48">
      <c r="A33" s="198"/>
      <c r="B33" s="182">
        <v>28</v>
      </c>
      <c r="C33" s="48" t="s">
        <v>90</v>
      </c>
      <c r="D33" s="48" t="s">
        <v>91</v>
      </c>
      <c r="E33" s="48" t="s">
        <v>92</v>
      </c>
      <c r="F33" s="184" t="s">
        <v>93</v>
      </c>
      <c r="G33" s="184" t="s">
        <v>94</v>
      </c>
      <c r="H33" s="48" t="s">
        <v>30</v>
      </c>
      <c r="I33" s="154">
        <v>3.89</v>
      </c>
      <c r="J33" s="168">
        <v>3.89</v>
      </c>
      <c r="K33" s="204" t="s">
        <v>95</v>
      </c>
    </row>
    <row r="34" spans="1:11" ht="36">
      <c r="A34" s="198"/>
      <c r="B34" s="182">
        <v>29</v>
      </c>
      <c r="C34" s="48" t="s">
        <v>96</v>
      </c>
      <c r="D34" s="48" t="s">
        <v>91</v>
      </c>
      <c r="E34" s="48" t="s">
        <v>92</v>
      </c>
      <c r="F34" s="184" t="s">
        <v>97</v>
      </c>
      <c r="G34" s="184" t="s">
        <v>94</v>
      </c>
      <c r="H34" s="48" t="s">
        <v>30</v>
      </c>
      <c r="I34" s="154">
        <v>1.57</v>
      </c>
      <c r="J34" s="168">
        <v>1.57</v>
      </c>
      <c r="K34" s="205"/>
    </row>
    <row r="35" spans="1:11">
      <c r="A35" s="198"/>
      <c r="B35" s="182">
        <v>30</v>
      </c>
      <c r="C35" s="47" t="s">
        <v>98</v>
      </c>
      <c r="D35" s="47" t="s">
        <v>99</v>
      </c>
      <c r="E35" s="47" t="s">
        <v>100</v>
      </c>
      <c r="F35" s="47" t="s">
        <v>101</v>
      </c>
      <c r="G35" s="47" t="s">
        <v>102</v>
      </c>
      <c r="H35" s="47" t="s">
        <v>19</v>
      </c>
      <c r="I35" s="155">
        <v>1.722</v>
      </c>
      <c r="J35" s="171">
        <v>1.7</v>
      </c>
      <c r="K35" s="168" t="s">
        <v>31</v>
      </c>
    </row>
    <row r="36" spans="1:11">
      <c r="A36" s="198"/>
      <c r="B36" s="182">
        <v>31</v>
      </c>
      <c r="C36" s="48" t="s">
        <v>103</v>
      </c>
      <c r="D36" s="48" t="s">
        <v>99</v>
      </c>
      <c r="E36" s="48" t="s">
        <v>104</v>
      </c>
      <c r="F36" s="184" t="s">
        <v>105</v>
      </c>
      <c r="G36" s="184" t="s">
        <v>106</v>
      </c>
      <c r="H36" s="48" t="s">
        <v>19</v>
      </c>
      <c r="I36" s="154">
        <v>1.08</v>
      </c>
      <c r="J36" s="168">
        <v>0.995</v>
      </c>
      <c r="K36" s="168" t="s">
        <v>31</v>
      </c>
    </row>
    <row r="37" spans="1:11">
      <c r="A37" s="198"/>
      <c r="B37" s="182">
        <v>32</v>
      </c>
      <c r="C37" s="48" t="s">
        <v>107</v>
      </c>
      <c r="D37" s="48" t="s">
        <v>99</v>
      </c>
      <c r="E37" s="48" t="s">
        <v>104</v>
      </c>
      <c r="F37" s="184" t="s">
        <v>108</v>
      </c>
      <c r="G37" s="184" t="s">
        <v>106</v>
      </c>
      <c r="H37" s="48" t="s">
        <v>19</v>
      </c>
      <c r="I37" s="154">
        <v>2.2999999999999998</v>
      </c>
      <c r="J37" s="168">
        <v>2.2999999999999998</v>
      </c>
      <c r="K37" s="168" t="s">
        <v>31</v>
      </c>
    </row>
    <row r="38" spans="1:11">
      <c r="A38" s="198"/>
      <c r="B38" s="182">
        <v>33</v>
      </c>
      <c r="C38" s="47" t="s">
        <v>109</v>
      </c>
      <c r="D38" s="47" t="s">
        <v>99</v>
      </c>
      <c r="E38" s="47" t="s">
        <v>104</v>
      </c>
      <c r="F38" s="184" t="s">
        <v>110</v>
      </c>
      <c r="G38" s="184" t="s">
        <v>106</v>
      </c>
      <c r="H38" s="47" t="s">
        <v>19</v>
      </c>
      <c r="I38" s="155">
        <v>1.3</v>
      </c>
      <c r="J38" s="171">
        <v>1.3</v>
      </c>
      <c r="K38" s="168" t="s">
        <v>31</v>
      </c>
    </row>
    <row r="39" spans="1:11">
      <c r="A39" s="198"/>
      <c r="B39" s="182">
        <v>34</v>
      </c>
      <c r="C39" s="48" t="s">
        <v>111</v>
      </c>
      <c r="D39" s="48" t="s">
        <v>99</v>
      </c>
      <c r="E39" s="48" t="s">
        <v>104</v>
      </c>
      <c r="F39" s="184" t="s">
        <v>112</v>
      </c>
      <c r="G39" s="184" t="s">
        <v>106</v>
      </c>
      <c r="H39" s="48" t="s">
        <v>19</v>
      </c>
      <c r="I39" s="154">
        <v>2</v>
      </c>
      <c r="J39" s="168">
        <v>1.8</v>
      </c>
      <c r="K39" s="168" t="s">
        <v>31</v>
      </c>
    </row>
    <row r="40" spans="1:11">
      <c r="A40" s="198"/>
      <c r="B40" s="182">
        <v>35</v>
      </c>
      <c r="C40" s="48" t="s">
        <v>113</v>
      </c>
      <c r="D40" s="48" t="s">
        <v>99</v>
      </c>
      <c r="E40" s="48" t="s">
        <v>104</v>
      </c>
      <c r="F40" s="184" t="s">
        <v>114</v>
      </c>
      <c r="G40" s="184" t="s">
        <v>106</v>
      </c>
      <c r="H40" s="48" t="s">
        <v>19</v>
      </c>
      <c r="I40" s="154">
        <v>1</v>
      </c>
      <c r="J40" s="168">
        <v>1</v>
      </c>
      <c r="K40" s="168" t="s">
        <v>31</v>
      </c>
    </row>
    <row r="41" spans="1:11">
      <c r="A41" s="198"/>
      <c r="B41" s="182">
        <v>36</v>
      </c>
      <c r="C41" s="48" t="s">
        <v>115</v>
      </c>
      <c r="D41" s="48" t="s">
        <v>99</v>
      </c>
      <c r="E41" s="48" t="s">
        <v>104</v>
      </c>
      <c r="F41" s="184" t="s">
        <v>116</v>
      </c>
      <c r="G41" s="184" t="s">
        <v>106</v>
      </c>
      <c r="H41" s="48" t="s">
        <v>19</v>
      </c>
      <c r="I41" s="154">
        <v>1.05</v>
      </c>
      <c r="J41" s="168">
        <v>1.05</v>
      </c>
      <c r="K41" s="168" t="s">
        <v>31</v>
      </c>
    </row>
    <row r="42" spans="1:11">
      <c r="A42" s="198"/>
      <c r="B42" s="182">
        <v>37</v>
      </c>
      <c r="C42" s="48" t="s">
        <v>117</v>
      </c>
      <c r="D42" s="48" t="s">
        <v>99</v>
      </c>
      <c r="E42" s="48" t="s">
        <v>104</v>
      </c>
      <c r="F42" s="184" t="s">
        <v>118</v>
      </c>
      <c r="G42" s="184" t="s">
        <v>106</v>
      </c>
      <c r="H42" s="48" t="s">
        <v>19</v>
      </c>
      <c r="I42" s="154">
        <v>1.34</v>
      </c>
      <c r="J42" s="168">
        <v>1.34</v>
      </c>
      <c r="K42" s="168" t="s">
        <v>31</v>
      </c>
    </row>
    <row r="43" spans="1:11">
      <c r="A43" s="198"/>
      <c r="B43" s="182">
        <v>38</v>
      </c>
      <c r="C43" s="48" t="s">
        <v>119</v>
      </c>
      <c r="D43" s="48" t="s">
        <v>99</v>
      </c>
      <c r="E43" s="48" t="s">
        <v>104</v>
      </c>
      <c r="F43" s="184" t="s">
        <v>120</v>
      </c>
      <c r="G43" s="184" t="s">
        <v>106</v>
      </c>
      <c r="H43" s="48" t="s">
        <v>19</v>
      </c>
      <c r="I43" s="154">
        <v>1.4</v>
      </c>
      <c r="J43" s="168">
        <v>1.1819999999999999</v>
      </c>
      <c r="K43" s="168" t="s">
        <v>31</v>
      </c>
    </row>
    <row r="44" spans="1:11">
      <c r="A44" s="198"/>
      <c r="B44" s="182">
        <v>39</v>
      </c>
      <c r="C44" s="48" t="s">
        <v>121</v>
      </c>
      <c r="D44" s="48" t="s">
        <v>99</v>
      </c>
      <c r="E44" s="48" t="s">
        <v>104</v>
      </c>
      <c r="F44" s="184" t="s">
        <v>122</v>
      </c>
      <c r="G44" s="184" t="s">
        <v>106</v>
      </c>
      <c r="H44" s="48" t="s">
        <v>19</v>
      </c>
      <c r="I44" s="154">
        <v>3</v>
      </c>
      <c r="J44" s="168">
        <v>1.08</v>
      </c>
      <c r="K44" s="168" t="s">
        <v>31</v>
      </c>
    </row>
    <row r="45" spans="1:11" ht="48">
      <c r="A45" s="198"/>
      <c r="B45" s="182">
        <v>40</v>
      </c>
      <c r="C45" s="48" t="s">
        <v>123</v>
      </c>
      <c r="D45" s="48" t="s">
        <v>99</v>
      </c>
      <c r="E45" s="48" t="s">
        <v>124</v>
      </c>
      <c r="F45" s="184" t="s">
        <v>125</v>
      </c>
      <c r="G45" s="184" t="s">
        <v>126</v>
      </c>
      <c r="H45" s="48" t="s">
        <v>19</v>
      </c>
      <c r="I45" s="154">
        <v>4.97</v>
      </c>
      <c r="J45" s="168">
        <v>4.97</v>
      </c>
      <c r="K45" s="171" t="s">
        <v>20</v>
      </c>
    </row>
    <row r="46" spans="1:11" ht="24">
      <c r="A46" s="198"/>
      <c r="B46" s="182">
        <v>41</v>
      </c>
      <c r="C46" s="48" t="s">
        <v>127</v>
      </c>
      <c r="D46" s="48" t="s">
        <v>99</v>
      </c>
      <c r="E46" s="48" t="s">
        <v>124</v>
      </c>
      <c r="F46" s="184" t="s">
        <v>128</v>
      </c>
      <c r="G46" s="184" t="s">
        <v>126</v>
      </c>
      <c r="H46" s="48" t="s">
        <v>19</v>
      </c>
      <c r="I46" s="154">
        <v>4.84</v>
      </c>
      <c r="J46" s="168">
        <v>4.84</v>
      </c>
      <c r="K46" s="171" t="s">
        <v>20</v>
      </c>
    </row>
    <row r="47" spans="1:11" ht="24">
      <c r="A47" s="198"/>
      <c r="B47" s="182">
        <v>42</v>
      </c>
      <c r="C47" s="48" t="s">
        <v>129</v>
      </c>
      <c r="D47" s="48" t="s">
        <v>99</v>
      </c>
      <c r="E47" s="48" t="s">
        <v>124</v>
      </c>
      <c r="F47" s="184" t="s">
        <v>130</v>
      </c>
      <c r="G47" s="184" t="s">
        <v>126</v>
      </c>
      <c r="H47" s="48" t="s">
        <v>19</v>
      </c>
      <c r="I47" s="154">
        <v>4</v>
      </c>
      <c r="J47" s="168">
        <v>2.87</v>
      </c>
      <c r="K47" s="168" t="s">
        <v>31</v>
      </c>
    </row>
    <row r="48" spans="1:11" ht="24">
      <c r="A48" s="198"/>
      <c r="B48" s="182">
        <v>43</v>
      </c>
      <c r="C48" s="48" t="s">
        <v>131</v>
      </c>
      <c r="D48" s="48" t="s">
        <v>99</v>
      </c>
      <c r="E48" s="48" t="s">
        <v>124</v>
      </c>
      <c r="F48" s="184" t="s">
        <v>132</v>
      </c>
      <c r="G48" s="184" t="s">
        <v>126</v>
      </c>
      <c r="H48" s="48" t="s">
        <v>19</v>
      </c>
      <c r="I48" s="154">
        <v>1.58</v>
      </c>
      <c r="J48" s="168">
        <v>1.58</v>
      </c>
      <c r="K48" s="168" t="s">
        <v>31</v>
      </c>
    </row>
    <row r="49" spans="1:11">
      <c r="A49" s="198"/>
      <c r="B49" s="182">
        <v>44</v>
      </c>
      <c r="C49" s="47" t="s">
        <v>133</v>
      </c>
      <c r="D49" s="47" t="s">
        <v>99</v>
      </c>
      <c r="E49" s="47" t="s">
        <v>124</v>
      </c>
      <c r="F49" s="184" t="s">
        <v>134</v>
      </c>
      <c r="G49" s="184" t="s">
        <v>126</v>
      </c>
      <c r="H49" s="47" t="s">
        <v>19</v>
      </c>
      <c r="I49" s="155">
        <v>1.98</v>
      </c>
      <c r="J49" s="171">
        <v>1.7</v>
      </c>
      <c r="K49" s="168" t="s">
        <v>31</v>
      </c>
    </row>
    <row r="50" spans="1:11">
      <c r="A50" s="198"/>
      <c r="B50" s="182">
        <v>45</v>
      </c>
      <c r="C50" s="47" t="s">
        <v>135</v>
      </c>
      <c r="D50" s="47" t="s">
        <v>99</v>
      </c>
      <c r="E50" s="47" t="s">
        <v>124</v>
      </c>
      <c r="F50" s="184" t="s">
        <v>136</v>
      </c>
      <c r="G50" s="184" t="s">
        <v>126</v>
      </c>
      <c r="H50" s="47" t="s">
        <v>19</v>
      </c>
      <c r="I50" s="155">
        <v>1.5</v>
      </c>
      <c r="J50" s="171">
        <v>1.2</v>
      </c>
      <c r="K50" s="168" t="s">
        <v>31</v>
      </c>
    </row>
    <row r="51" spans="1:11">
      <c r="A51" s="198"/>
      <c r="B51" s="182">
        <v>46</v>
      </c>
      <c r="C51" s="48" t="s">
        <v>137</v>
      </c>
      <c r="D51" s="48" t="s">
        <v>99</v>
      </c>
      <c r="E51" s="48" t="s">
        <v>124</v>
      </c>
      <c r="F51" s="184" t="s">
        <v>138</v>
      </c>
      <c r="G51" s="184" t="s">
        <v>126</v>
      </c>
      <c r="H51" s="48" t="s">
        <v>19</v>
      </c>
      <c r="I51" s="154">
        <v>1.4</v>
      </c>
      <c r="J51" s="168">
        <v>1.3</v>
      </c>
      <c r="K51" s="168" t="s">
        <v>31</v>
      </c>
    </row>
    <row r="52" spans="1:11">
      <c r="A52" s="198"/>
      <c r="B52" s="182">
        <v>47</v>
      </c>
      <c r="C52" s="48" t="s">
        <v>139</v>
      </c>
      <c r="D52" s="48" t="s">
        <v>99</v>
      </c>
      <c r="E52" s="48" t="s">
        <v>124</v>
      </c>
      <c r="F52" s="184" t="s">
        <v>140</v>
      </c>
      <c r="G52" s="184" t="s">
        <v>126</v>
      </c>
      <c r="H52" s="48" t="s">
        <v>30</v>
      </c>
      <c r="I52" s="154">
        <v>2.2000000000000002</v>
      </c>
      <c r="J52" s="168">
        <v>2.2000000000000002</v>
      </c>
      <c r="K52" s="168" t="s">
        <v>31</v>
      </c>
    </row>
    <row r="53" spans="1:11">
      <c r="A53" s="198"/>
      <c r="B53" s="182">
        <v>48</v>
      </c>
      <c r="C53" s="48" t="s">
        <v>141</v>
      </c>
      <c r="D53" s="48" t="s">
        <v>99</v>
      </c>
      <c r="E53" s="48" t="s">
        <v>124</v>
      </c>
      <c r="F53" s="184" t="s">
        <v>142</v>
      </c>
      <c r="G53" s="184" t="s">
        <v>126</v>
      </c>
      <c r="H53" s="48" t="s">
        <v>19</v>
      </c>
      <c r="I53" s="154">
        <v>2.3199999999999998</v>
      </c>
      <c r="J53" s="168">
        <v>1.9</v>
      </c>
      <c r="K53" s="168" t="s">
        <v>31</v>
      </c>
    </row>
    <row r="54" spans="1:11">
      <c r="A54" s="198"/>
      <c r="B54" s="182">
        <v>49</v>
      </c>
      <c r="C54" s="48" t="s">
        <v>143</v>
      </c>
      <c r="D54" s="48" t="s">
        <v>99</v>
      </c>
      <c r="E54" s="48" t="s">
        <v>124</v>
      </c>
      <c r="F54" s="184" t="s">
        <v>144</v>
      </c>
      <c r="G54" s="184" t="s">
        <v>126</v>
      </c>
      <c r="H54" s="48" t="s">
        <v>19</v>
      </c>
      <c r="I54" s="154">
        <v>1.8</v>
      </c>
      <c r="J54" s="168">
        <v>1.8</v>
      </c>
      <c r="K54" s="168" t="s">
        <v>31</v>
      </c>
    </row>
    <row r="55" spans="1:11">
      <c r="A55" s="198"/>
      <c r="B55" s="182">
        <v>50</v>
      </c>
      <c r="C55" s="48" t="s">
        <v>145</v>
      </c>
      <c r="D55" s="48" t="s">
        <v>99</v>
      </c>
      <c r="E55" s="48" t="s">
        <v>124</v>
      </c>
      <c r="F55" s="184" t="s">
        <v>134</v>
      </c>
      <c r="G55" s="184" t="s">
        <v>126</v>
      </c>
      <c r="H55" s="48" t="s">
        <v>19</v>
      </c>
      <c r="I55" s="154">
        <v>1.35</v>
      </c>
      <c r="J55" s="168">
        <v>1.29</v>
      </c>
      <c r="K55" s="168" t="s">
        <v>31</v>
      </c>
    </row>
    <row r="56" spans="1:11">
      <c r="A56" s="198"/>
      <c r="B56" s="182">
        <v>51</v>
      </c>
      <c r="C56" s="48" t="s">
        <v>146</v>
      </c>
      <c r="D56" s="48" t="s">
        <v>99</v>
      </c>
      <c r="E56" s="48" t="s">
        <v>147</v>
      </c>
      <c r="F56" s="45" t="s">
        <v>148</v>
      </c>
      <c r="G56" s="45" t="s">
        <v>149</v>
      </c>
      <c r="H56" s="48" t="s">
        <v>19</v>
      </c>
      <c r="I56" s="154">
        <v>1.46</v>
      </c>
      <c r="J56" s="168">
        <v>1.34</v>
      </c>
      <c r="K56" s="168" t="s">
        <v>31</v>
      </c>
    </row>
    <row r="57" spans="1:11">
      <c r="A57" s="198"/>
      <c r="B57" s="182">
        <v>52</v>
      </c>
      <c r="C57" s="47" t="s">
        <v>150</v>
      </c>
      <c r="D57" s="47" t="s">
        <v>151</v>
      </c>
      <c r="E57" s="47" t="s">
        <v>152</v>
      </c>
      <c r="F57" s="184" t="s">
        <v>153</v>
      </c>
      <c r="G57" s="184" t="s">
        <v>154</v>
      </c>
      <c r="H57" s="47" t="s">
        <v>19</v>
      </c>
      <c r="I57" s="155">
        <v>1.8</v>
      </c>
      <c r="J57" s="171">
        <v>1.2</v>
      </c>
      <c r="K57" s="168" t="s">
        <v>31</v>
      </c>
    </row>
    <row r="58" spans="1:11">
      <c r="A58" s="198"/>
      <c r="B58" s="182">
        <v>53</v>
      </c>
      <c r="C58" s="47" t="s">
        <v>155</v>
      </c>
      <c r="D58" s="47" t="s">
        <v>151</v>
      </c>
      <c r="E58" s="47" t="s">
        <v>152</v>
      </c>
      <c r="F58" s="184" t="s">
        <v>153</v>
      </c>
      <c r="G58" s="184" t="s">
        <v>154</v>
      </c>
      <c r="H58" s="47" t="s">
        <v>19</v>
      </c>
      <c r="I58" s="155">
        <v>1.57</v>
      </c>
      <c r="J58" s="171">
        <v>1.2</v>
      </c>
      <c r="K58" s="168" t="s">
        <v>31</v>
      </c>
    </row>
    <row r="59" spans="1:11">
      <c r="A59" s="198"/>
      <c r="B59" s="182">
        <v>54</v>
      </c>
      <c r="C59" s="48" t="s">
        <v>156</v>
      </c>
      <c r="D59" s="48" t="s">
        <v>151</v>
      </c>
      <c r="E59" s="48" t="s">
        <v>157</v>
      </c>
      <c r="F59" s="184" t="s">
        <v>158</v>
      </c>
      <c r="G59" s="184" t="s">
        <v>159</v>
      </c>
      <c r="H59" s="48" t="s">
        <v>19</v>
      </c>
      <c r="I59" s="154">
        <v>1.2</v>
      </c>
      <c r="J59" s="168">
        <v>1</v>
      </c>
      <c r="K59" s="168" t="s">
        <v>31</v>
      </c>
    </row>
    <row r="60" spans="1:11">
      <c r="A60" s="198"/>
      <c r="B60" s="182">
        <v>55</v>
      </c>
      <c r="C60" s="48" t="s">
        <v>160</v>
      </c>
      <c r="D60" s="48" t="s">
        <v>151</v>
      </c>
      <c r="E60" s="48" t="s">
        <v>157</v>
      </c>
      <c r="F60" s="184" t="s">
        <v>161</v>
      </c>
      <c r="G60" s="184" t="s">
        <v>159</v>
      </c>
      <c r="H60" s="48" t="s">
        <v>19</v>
      </c>
      <c r="I60" s="154">
        <v>1.2</v>
      </c>
      <c r="J60" s="168">
        <v>1</v>
      </c>
      <c r="K60" s="168" t="s">
        <v>31</v>
      </c>
    </row>
    <row r="61" spans="1:11">
      <c r="A61" s="198"/>
      <c r="B61" s="182">
        <v>56</v>
      </c>
      <c r="C61" s="48" t="s">
        <v>162</v>
      </c>
      <c r="D61" s="48" t="s">
        <v>151</v>
      </c>
      <c r="E61" s="48" t="s">
        <v>157</v>
      </c>
      <c r="F61" s="184" t="s">
        <v>163</v>
      </c>
      <c r="G61" s="184" t="s">
        <v>159</v>
      </c>
      <c r="H61" s="48" t="s">
        <v>19</v>
      </c>
      <c r="I61" s="154">
        <v>1.94</v>
      </c>
      <c r="J61" s="168">
        <v>1.6887000000000001</v>
      </c>
      <c r="K61" s="168" t="s">
        <v>31</v>
      </c>
    </row>
    <row r="62" spans="1:11">
      <c r="A62" s="198"/>
      <c r="B62" s="182">
        <v>57</v>
      </c>
      <c r="C62" s="48" t="s">
        <v>164</v>
      </c>
      <c r="D62" s="48" t="s">
        <v>151</v>
      </c>
      <c r="E62" s="48" t="s">
        <v>165</v>
      </c>
      <c r="F62" s="184" t="s">
        <v>166</v>
      </c>
      <c r="G62" s="184" t="s">
        <v>167</v>
      </c>
      <c r="H62" s="48" t="s">
        <v>30</v>
      </c>
      <c r="I62" s="156">
        <v>4.8</v>
      </c>
      <c r="J62" s="186">
        <v>2.9</v>
      </c>
      <c r="K62" s="168" t="s">
        <v>31</v>
      </c>
    </row>
    <row r="63" spans="1:11">
      <c r="A63" s="198"/>
      <c r="B63" s="182">
        <v>58</v>
      </c>
      <c r="C63" s="48" t="s">
        <v>168</v>
      </c>
      <c r="D63" s="48" t="s">
        <v>151</v>
      </c>
      <c r="E63" s="48" t="s">
        <v>165</v>
      </c>
      <c r="F63" s="184" t="s">
        <v>169</v>
      </c>
      <c r="G63" s="184" t="s">
        <v>167</v>
      </c>
      <c r="H63" s="48" t="s">
        <v>19</v>
      </c>
      <c r="I63" s="154">
        <v>2.1</v>
      </c>
      <c r="J63" s="168">
        <v>1.06</v>
      </c>
      <c r="K63" s="168" t="s">
        <v>31</v>
      </c>
    </row>
    <row r="64" spans="1:11">
      <c r="A64" s="198"/>
      <c r="B64" s="182">
        <v>59</v>
      </c>
      <c r="C64" s="48" t="s">
        <v>170</v>
      </c>
      <c r="D64" s="48" t="s">
        <v>151</v>
      </c>
      <c r="E64" s="48" t="s">
        <v>165</v>
      </c>
      <c r="F64" s="184" t="s">
        <v>171</v>
      </c>
      <c r="G64" s="184" t="s">
        <v>167</v>
      </c>
      <c r="H64" s="48" t="s">
        <v>19</v>
      </c>
      <c r="I64" s="154">
        <v>1.54</v>
      </c>
      <c r="J64" s="168">
        <v>1.54</v>
      </c>
      <c r="K64" s="168" t="s">
        <v>31</v>
      </c>
    </row>
    <row r="65" spans="1:11">
      <c r="A65" s="198"/>
      <c r="B65" s="182">
        <v>60</v>
      </c>
      <c r="C65" s="48" t="s">
        <v>172</v>
      </c>
      <c r="D65" s="48" t="s">
        <v>151</v>
      </c>
      <c r="E65" s="48" t="s">
        <v>173</v>
      </c>
      <c r="F65" s="184" t="s">
        <v>174</v>
      </c>
      <c r="G65" s="184" t="s">
        <v>175</v>
      </c>
      <c r="H65" s="48" t="s">
        <v>19</v>
      </c>
      <c r="I65" s="154">
        <v>3</v>
      </c>
      <c r="J65" s="168">
        <v>2.64</v>
      </c>
      <c r="K65" s="168" t="s">
        <v>31</v>
      </c>
    </row>
    <row r="66" spans="1:11" ht="24">
      <c r="A66" s="198"/>
      <c r="B66" s="182">
        <v>61</v>
      </c>
      <c r="C66" s="48" t="s">
        <v>176</v>
      </c>
      <c r="D66" s="48" t="s">
        <v>151</v>
      </c>
      <c r="E66" s="48" t="s">
        <v>177</v>
      </c>
      <c r="F66" s="184" t="s">
        <v>178</v>
      </c>
      <c r="G66" s="184" t="s">
        <v>179</v>
      </c>
      <c r="H66" s="48" t="s">
        <v>19</v>
      </c>
      <c r="I66" s="154">
        <v>2.84</v>
      </c>
      <c r="J66" s="168">
        <v>1.21</v>
      </c>
      <c r="K66" s="168" t="s">
        <v>31</v>
      </c>
    </row>
    <row r="67" spans="1:11">
      <c r="A67" s="198"/>
      <c r="B67" s="182">
        <v>62</v>
      </c>
      <c r="C67" s="48" t="s">
        <v>180</v>
      </c>
      <c r="D67" s="48" t="s">
        <v>151</v>
      </c>
      <c r="E67" s="48" t="s">
        <v>181</v>
      </c>
      <c r="F67" s="184" t="s">
        <v>182</v>
      </c>
      <c r="G67" s="184" t="s">
        <v>183</v>
      </c>
      <c r="H67" s="48" t="s">
        <v>19</v>
      </c>
      <c r="I67" s="154">
        <v>1.25</v>
      </c>
      <c r="J67" s="168">
        <v>0.92</v>
      </c>
      <c r="K67" s="168" t="s">
        <v>31</v>
      </c>
    </row>
    <row r="68" spans="1:11">
      <c r="A68" s="198"/>
      <c r="B68" s="182">
        <v>63</v>
      </c>
      <c r="C68" s="182" t="s">
        <v>184</v>
      </c>
      <c r="D68" s="182" t="s">
        <v>185</v>
      </c>
      <c r="E68" s="182" t="s">
        <v>186</v>
      </c>
      <c r="F68" s="182" t="s">
        <v>187</v>
      </c>
      <c r="G68" s="182" t="s">
        <v>188</v>
      </c>
      <c r="H68" s="182" t="s">
        <v>19</v>
      </c>
      <c r="I68" s="155">
        <v>1.92</v>
      </c>
      <c r="J68" s="192">
        <v>0.81</v>
      </c>
      <c r="K68" s="168" t="s">
        <v>31</v>
      </c>
    </row>
    <row r="69" spans="1:11">
      <c r="A69" s="198"/>
      <c r="B69" s="182">
        <v>64</v>
      </c>
      <c r="C69" s="182" t="s">
        <v>189</v>
      </c>
      <c r="D69" s="182" t="s">
        <v>185</v>
      </c>
      <c r="E69" s="182" t="s">
        <v>190</v>
      </c>
      <c r="F69" s="187" t="s">
        <v>191</v>
      </c>
      <c r="G69" s="187" t="s">
        <v>192</v>
      </c>
      <c r="H69" s="182" t="s">
        <v>19</v>
      </c>
      <c r="I69" s="155">
        <v>1.1200000000000001</v>
      </c>
      <c r="J69" s="192">
        <v>0.91</v>
      </c>
      <c r="K69" s="168" t="s">
        <v>31</v>
      </c>
    </row>
    <row r="70" spans="1:11">
      <c r="A70" s="198"/>
      <c r="B70" s="182">
        <v>65</v>
      </c>
      <c r="C70" s="182" t="s">
        <v>193</v>
      </c>
      <c r="D70" s="182" t="s">
        <v>185</v>
      </c>
      <c r="E70" s="182" t="s">
        <v>190</v>
      </c>
      <c r="F70" s="187" t="s">
        <v>194</v>
      </c>
      <c r="G70" s="187" t="s">
        <v>192</v>
      </c>
      <c r="H70" s="182" t="s">
        <v>19</v>
      </c>
      <c r="I70" s="155">
        <v>1.1200000000000001</v>
      </c>
      <c r="J70" s="192">
        <v>0.91</v>
      </c>
      <c r="K70" s="168" t="s">
        <v>31</v>
      </c>
    </row>
    <row r="71" spans="1:11">
      <c r="A71" s="198"/>
      <c r="B71" s="182">
        <v>66</v>
      </c>
      <c r="C71" s="182" t="s">
        <v>195</v>
      </c>
      <c r="D71" s="182" t="s">
        <v>185</v>
      </c>
      <c r="E71" s="182" t="s">
        <v>196</v>
      </c>
      <c r="F71" s="183" t="s">
        <v>197</v>
      </c>
      <c r="G71" s="183" t="s">
        <v>198</v>
      </c>
      <c r="H71" s="182" t="s">
        <v>19</v>
      </c>
      <c r="I71" s="155">
        <v>3.17</v>
      </c>
      <c r="J71" s="192">
        <v>3.1720000000000002</v>
      </c>
      <c r="K71" s="171" t="s">
        <v>20</v>
      </c>
    </row>
    <row r="72" spans="1:11">
      <c r="A72" s="198"/>
      <c r="B72" s="182">
        <v>67</v>
      </c>
      <c r="C72" s="182" t="s">
        <v>199</v>
      </c>
      <c r="D72" s="182" t="s">
        <v>185</v>
      </c>
      <c r="E72" s="182" t="s">
        <v>196</v>
      </c>
      <c r="F72" s="184" t="s">
        <v>200</v>
      </c>
      <c r="G72" s="184" t="s">
        <v>198</v>
      </c>
      <c r="H72" s="182" t="s">
        <v>19</v>
      </c>
      <c r="I72" s="155">
        <v>2.2000000000000002</v>
      </c>
      <c r="J72" s="192">
        <v>1.214</v>
      </c>
      <c r="K72" s="168" t="s">
        <v>31</v>
      </c>
    </row>
    <row r="73" spans="1:11">
      <c r="A73" s="198"/>
      <c r="B73" s="182">
        <v>68</v>
      </c>
      <c r="C73" s="182" t="s">
        <v>201</v>
      </c>
      <c r="D73" s="182" t="s">
        <v>185</v>
      </c>
      <c r="E73" s="182" t="s">
        <v>202</v>
      </c>
      <c r="F73" s="184" t="s">
        <v>203</v>
      </c>
      <c r="G73" s="184" t="s">
        <v>204</v>
      </c>
      <c r="H73" s="182" t="s">
        <v>19</v>
      </c>
      <c r="I73" s="155">
        <v>1.5</v>
      </c>
      <c r="J73" s="192">
        <v>1</v>
      </c>
      <c r="K73" s="168" t="s">
        <v>31</v>
      </c>
    </row>
    <row r="74" spans="1:11">
      <c r="A74" s="198"/>
      <c r="B74" s="182">
        <v>69</v>
      </c>
      <c r="C74" s="48" t="s">
        <v>205</v>
      </c>
      <c r="D74" s="48" t="s">
        <v>206</v>
      </c>
      <c r="E74" s="48" t="s">
        <v>207</v>
      </c>
      <c r="F74" s="184" t="s">
        <v>208</v>
      </c>
      <c r="G74" s="184" t="s">
        <v>209</v>
      </c>
      <c r="H74" s="48" t="s">
        <v>19</v>
      </c>
      <c r="I74" s="154">
        <v>2.6</v>
      </c>
      <c r="J74" s="168">
        <v>1.5940000000000001</v>
      </c>
      <c r="K74" s="168" t="s">
        <v>31</v>
      </c>
    </row>
    <row r="75" spans="1:11">
      <c r="A75" s="198"/>
      <c r="B75" s="182">
        <v>70</v>
      </c>
      <c r="C75" s="48" t="s">
        <v>210</v>
      </c>
      <c r="D75" s="48" t="s">
        <v>206</v>
      </c>
      <c r="E75" s="48" t="s">
        <v>207</v>
      </c>
      <c r="F75" s="188" t="s">
        <v>211</v>
      </c>
      <c r="G75" s="188" t="s">
        <v>209</v>
      </c>
      <c r="H75" s="48" t="s">
        <v>19</v>
      </c>
      <c r="I75" s="154">
        <v>2.54</v>
      </c>
      <c r="J75" s="168">
        <v>1.7</v>
      </c>
      <c r="K75" s="168" t="s">
        <v>31</v>
      </c>
    </row>
    <row r="76" spans="1:11">
      <c r="A76" s="198"/>
      <c r="B76" s="182">
        <v>71</v>
      </c>
      <c r="C76" s="48" t="s">
        <v>212</v>
      </c>
      <c r="D76" s="48" t="s">
        <v>206</v>
      </c>
      <c r="E76" s="48" t="s">
        <v>213</v>
      </c>
      <c r="F76" s="188" t="s">
        <v>214</v>
      </c>
      <c r="G76" s="188" t="s">
        <v>215</v>
      </c>
      <c r="H76" s="48" t="s">
        <v>19</v>
      </c>
      <c r="I76" s="154">
        <v>1.9530000000000001</v>
      </c>
      <c r="J76" s="168">
        <v>1.631</v>
      </c>
      <c r="K76" s="168" t="s">
        <v>31</v>
      </c>
    </row>
    <row r="77" spans="1:11">
      <c r="A77" s="198"/>
      <c r="B77" s="182">
        <v>72</v>
      </c>
      <c r="C77" s="47" t="s">
        <v>216</v>
      </c>
      <c r="D77" s="47" t="s">
        <v>217</v>
      </c>
      <c r="E77" s="47" t="s">
        <v>218</v>
      </c>
      <c r="F77" s="184" t="s">
        <v>219</v>
      </c>
      <c r="G77" s="184" t="s">
        <v>220</v>
      </c>
      <c r="H77" s="47" t="s">
        <v>19</v>
      </c>
      <c r="I77" s="155">
        <v>1.5</v>
      </c>
      <c r="J77" s="171">
        <v>1.35</v>
      </c>
      <c r="K77" s="168" t="s">
        <v>31</v>
      </c>
    </row>
    <row r="78" spans="1:11">
      <c r="A78" s="198"/>
      <c r="B78" s="182">
        <v>73</v>
      </c>
      <c r="C78" s="48" t="s">
        <v>221</v>
      </c>
      <c r="D78" s="48" t="s">
        <v>217</v>
      </c>
      <c r="E78" s="48" t="s">
        <v>222</v>
      </c>
      <c r="F78" s="184" t="s">
        <v>223</v>
      </c>
      <c r="G78" s="184" t="s">
        <v>224</v>
      </c>
      <c r="H78" s="48" t="s">
        <v>19</v>
      </c>
      <c r="I78" s="154">
        <v>1.0366</v>
      </c>
      <c r="J78" s="168">
        <v>1.0366</v>
      </c>
      <c r="K78" s="168" t="s">
        <v>31</v>
      </c>
    </row>
    <row r="79" spans="1:11">
      <c r="A79" s="198"/>
      <c r="B79" s="182">
        <v>74</v>
      </c>
      <c r="C79" s="48" t="s">
        <v>225</v>
      </c>
      <c r="D79" s="48" t="s">
        <v>217</v>
      </c>
      <c r="E79" s="48" t="s">
        <v>222</v>
      </c>
      <c r="F79" s="184" t="s">
        <v>223</v>
      </c>
      <c r="G79" s="184" t="s">
        <v>224</v>
      </c>
      <c r="H79" s="48" t="s">
        <v>19</v>
      </c>
      <c r="I79" s="154">
        <v>1.1554</v>
      </c>
      <c r="J79" s="168">
        <v>1.1554</v>
      </c>
      <c r="K79" s="168" t="s">
        <v>31</v>
      </c>
    </row>
    <row r="80" spans="1:11">
      <c r="A80" s="198"/>
      <c r="B80" s="182">
        <v>75</v>
      </c>
      <c r="C80" s="48" t="s">
        <v>226</v>
      </c>
      <c r="D80" s="48" t="s">
        <v>217</v>
      </c>
      <c r="E80" s="48" t="s">
        <v>222</v>
      </c>
      <c r="F80" s="184" t="s">
        <v>227</v>
      </c>
      <c r="G80" s="184" t="s">
        <v>224</v>
      </c>
      <c r="H80" s="48" t="s">
        <v>19</v>
      </c>
      <c r="I80" s="154">
        <v>1.0088999999999999</v>
      </c>
      <c r="J80" s="168">
        <v>1.0088999999999999</v>
      </c>
      <c r="K80" s="168" t="s">
        <v>31</v>
      </c>
    </row>
    <row r="81" spans="1:11">
      <c r="A81" s="199"/>
      <c r="B81" s="182">
        <v>76</v>
      </c>
      <c r="C81" s="47" t="s">
        <v>228</v>
      </c>
      <c r="D81" s="47" t="s">
        <v>217</v>
      </c>
      <c r="E81" s="47" t="s">
        <v>222</v>
      </c>
      <c r="F81" s="184" t="s">
        <v>227</v>
      </c>
      <c r="G81" s="184" t="s">
        <v>224</v>
      </c>
      <c r="H81" s="47" t="s">
        <v>19</v>
      </c>
      <c r="I81" s="155">
        <v>1.2033</v>
      </c>
      <c r="J81" s="171">
        <v>1.2033</v>
      </c>
      <c r="K81" s="168" t="s">
        <v>31</v>
      </c>
    </row>
    <row r="82" spans="1:11" ht="24">
      <c r="A82" s="197" t="s">
        <v>229</v>
      </c>
      <c r="B82" s="182">
        <v>1</v>
      </c>
      <c r="C82" s="182" t="s">
        <v>230</v>
      </c>
      <c r="D82" s="182" t="s">
        <v>15</v>
      </c>
      <c r="E82" s="182" t="s">
        <v>231</v>
      </c>
      <c r="F82" s="183" t="s">
        <v>232</v>
      </c>
      <c r="G82" s="183" t="s">
        <v>233</v>
      </c>
      <c r="H82" s="182" t="s">
        <v>30</v>
      </c>
      <c r="I82" s="155">
        <v>29.86</v>
      </c>
      <c r="J82" s="192">
        <v>29.86</v>
      </c>
      <c r="K82" s="192" t="s">
        <v>234</v>
      </c>
    </row>
    <row r="83" spans="1:11">
      <c r="A83" s="198"/>
      <c r="B83" s="182">
        <v>2</v>
      </c>
      <c r="C83" s="48" t="s">
        <v>235</v>
      </c>
      <c r="D83" s="48" t="s">
        <v>22</v>
      </c>
      <c r="E83" s="48" t="s">
        <v>236</v>
      </c>
      <c r="F83" s="184" t="s">
        <v>237</v>
      </c>
      <c r="G83" s="184" t="s">
        <v>238</v>
      </c>
      <c r="H83" s="48" t="s">
        <v>30</v>
      </c>
      <c r="I83" s="154">
        <v>21.873000000000001</v>
      </c>
      <c r="J83" s="168">
        <v>20.420000000000002</v>
      </c>
      <c r="K83" s="168" t="s">
        <v>31</v>
      </c>
    </row>
    <row r="84" spans="1:11">
      <c r="A84" s="198"/>
      <c r="B84" s="182">
        <v>3</v>
      </c>
      <c r="C84" s="48" t="s">
        <v>239</v>
      </c>
      <c r="D84" s="48" t="s">
        <v>22</v>
      </c>
      <c r="E84" s="48" t="s">
        <v>236</v>
      </c>
      <c r="F84" s="184" t="s">
        <v>240</v>
      </c>
      <c r="G84" s="184" t="s">
        <v>238</v>
      </c>
      <c r="H84" s="48" t="s">
        <v>30</v>
      </c>
      <c r="I84" s="154">
        <v>18.93</v>
      </c>
      <c r="J84" s="168">
        <v>14.12</v>
      </c>
      <c r="K84" s="168" t="s">
        <v>31</v>
      </c>
    </row>
    <row r="85" spans="1:11">
      <c r="A85" s="198"/>
      <c r="B85" s="182">
        <v>4</v>
      </c>
      <c r="C85" s="48" t="s">
        <v>241</v>
      </c>
      <c r="D85" s="48" t="s">
        <v>22</v>
      </c>
      <c r="E85" s="48" t="s">
        <v>236</v>
      </c>
      <c r="F85" s="184" t="s">
        <v>242</v>
      </c>
      <c r="G85" s="184" t="s">
        <v>238</v>
      </c>
      <c r="H85" s="48" t="s">
        <v>30</v>
      </c>
      <c r="I85" s="154">
        <v>23.67</v>
      </c>
      <c r="J85" s="168">
        <v>21.3</v>
      </c>
      <c r="K85" s="168" t="s">
        <v>31</v>
      </c>
    </row>
    <row r="86" spans="1:11" ht="24">
      <c r="A86" s="198"/>
      <c r="B86" s="182">
        <v>5</v>
      </c>
      <c r="C86" s="48" t="s">
        <v>243</v>
      </c>
      <c r="D86" s="48" t="s">
        <v>22</v>
      </c>
      <c r="E86" s="48" t="s">
        <v>244</v>
      </c>
      <c r="F86" s="184" t="s">
        <v>245</v>
      </c>
      <c r="G86" s="184" t="s">
        <v>246</v>
      </c>
      <c r="H86" s="48" t="s">
        <v>19</v>
      </c>
      <c r="I86" s="154">
        <v>18.899999999999999</v>
      </c>
      <c r="J86" s="168">
        <v>5.83</v>
      </c>
      <c r="K86" s="168" t="s">
        <v>31</v>
      </c>
    </row>
    <row r="87" spans="1:11">
      <c r="A87" s="198"/>
      <c r="B87" s="182">
        <v>6</v>
      </c>
      <c r="C87" s="47" t="s">
        <v>247</v>
      </c>
      <c r="D87" s="47" t="s">
        <v>22</v>
      </c>
      <c r="E87" s="47" t="s">
        <v>248</v>
      </c>
      <c r="F87" s="184" t="s">
        <v>249</v>
      </c>
      <c r="G87" s="184" t="s">
        <v>250</v>
      </c>
      <c r="H87" s="47" t="s">
        <v>30</v>
      </c>
      <c r="I87" s="155">
        <v>10</v>
      </c>
      <c r="J87" s="171">
        <v>7.42</v>
      </c>
      <c r="K87" s="168" t="s">
        <v>31</v>
      </c>
    </row>
    <row r="88" spans="1:11">
      <c r="A88" s="198"/>
      <c r="B88" s="182">
        <v>7</v>
      </c>
      <c r="C88" s="47" t="s">
        <v>251</v>
      </c>
      <c r="D88" s="47" t="s">
        <v>22</v>
      </c>
      <c r="E88" s="47" t="s">
        <v>252</v>
      </c>
      <c r="F88" s="184" t="s">
        <v>253</v>
      </c>
      <c r="G88" s="184" t="s">
        <v>254</v>
      </c>
      <c r="H88" s="47" t="s">
        <v>19</v>
      </c>
      <c r="I88" s="155">
        <v>15</v>
      </c>
      <c r="J88" s="171">
        <v>8.7569999999999997</v>
      </c>
      <c r="K88" s="168" t="s">
        <v>31</v>
      </c>
    </row>
    <row r="89" spans="1:11">
      <c r="A89" s="198"/>
      <c r="B89" s="182">
        <v>8</v>
      </c>
      <c r="C89" s="47" t="s">
        <v>255</v>
      </c>
      <c r="D89" s="47" t="s">
        <v>22</v>
      </c>
      <c r="E89" s="47" t="s">
        <v>256</v>
      </c>
      <c r="F89" s="184" t="s">
        <v>257</v>
      </c>
      <c r="G89" s="184" t="s">
        <v>258</v>
      </c>
      <c r="H89" s="47" t="s">
        <v>30</v>
      </c>
      <c r="I89" s="155">
        <v>9.4</v>
      </c>
      <c r="J89" s="171">
        <v>5.7690000000000001</v>
      </c>
      <c r="K89" s="168" t="s">
        <v>31</v>
      </c>
    </row>
    <row r="90" spans="1:11">
      <c r="A90" s="198"/>
      <c r="B90" s="182">
        <v>9</v>
      </c>
      <c r="C90" s="47" t="s">
        <v>259</v>
      </c>
      <c r="D90" s="47" t="s">
        <v>22</v>
      </c>
      <c r="E90" s="47" t="s">
        <v>27</v>
      </c>
      <c r="F90" s="184" t="s">
        <v>28</v>
      </c>
      <c r="G90" s="184" t="s">
        <v>29</v>
      </c>
      <c r="H90" s="47" t="s">
        <v>19</v>
      </c>
      <c r="I90" s="155">
        <v>22.3995</v>
      </c>
      <c r="J90" s="171">
        <v>12.383599999999999</v>
      </c>
      <c r="K90" s="168" t="s">
        <v>31</v>
      </c>
    </row>
    <row r="91" spans="1:11">
      <c r="A91" s="198"/>
      <c r="B91" s="182">
        <v>10</v>
      </c>
      <c r="C91" s="47" t="s">
        <v>260</v>
      </c>
      <c r="D91" s="47" t="s">
        <v>22</v>
      </c>
      <c r="E91" s="47" t="s">
        <v>261</v>
      </c>
      <c r="F91" s="184" t="s">
        <v>262</v>
      </c>
      <c r="G91" s="184" t="s">
        <v>263</v>
      </c>
      <c r="H91" s="47" t="s">
        <v>30</v>
      </c>
      <c r="I91" s="155">
        <v>18.399999999999999</v>
      </c>
      <c r="J91" s="171">
        <v>7.25</v>
      </c>
      <c r="K91" s="168" t="s">
        <v>31</v>
      </c>
    </row>
    <row r="92" spans="1:11">
      <c r="A92" s="198"/>
      <c r="B92" s="182">
        <v>11</v>
      </c>
      <c r="C92" s="189" t="s">
        <v>264</v>
      </c>
      <c r="D92" s="182" t="s">
        <v>43</v>
      </c>
      <c r="E92" s="182" t="s">
        <v>44</v>
      </c>
      <c r="F92" s="183" t="s">
        <v>265</v>
      </c>
      <c r="G92" s="183" t="s">
        <v>46</v>
      </c>
      <c r="H92" s="182" t="s">
        <v>30</v>
      </c>
      <c r="I92" s="155">
        <v>29.56</v>
      </c>
      <c r="J92" s="192">
        <v>24.561</v>
      </c>
      <c r="K92" s="192" t="s">
        <v>234</v>
      </c>
    </row>
    <row r="93" spans="1:11" ht="36">
      <c r="A93" s="198"/>
      <c r="B93" s="182">
        <v>12</v>
      </c>
      <c r="C93" s="47" t="s">
        <v>266</v>
      </c>
      <c r="D93" s="182" t="s">
        <v>43</v>
      </c>
      <c r="E93" s="182" t="s">
        <v>267</v>
      </c>
      <c r="F93" s="183" t="s">
        <v>268</v>
      </c>
      <c r="G93" s="183" t="s">
        <v>269</v>
      </c>
      <c r="H93" s="182" t="s">
        <v>30</v>
      </c>
      <c r="I93" s="155">
        <v>16.32</v>
      </c>
      <c r="J93" s="192">
        <v>15.071</v>
      </c>
      <c r="K93" s="192" t="s">
        <v>234</v>
      </c>
    </row>
    <row r="94" spans="1:11">
      <c r="A94" s="198"/>
      <c r="B94" s="182">
        <v>13</v>
      </c>
      <c r="C94" s="47" t="s">
        <v>270</v>
      </c>
      <c r="D94" s="47" t="s">
        <v>43</v>
      </c>
      <c r="E94" s="47" t="s">
        <v>271</v>
      </c>
      <c r="F94" s="184" t="s">
        <v>268</v>
      </c>
      <c r="G94" s="184" t="s">
        <v>269</v>
      </c>
      <c r="H94" s="47" t="s">
        <v>30</v>
      </c>
      <c r="I94" s="155">
        <v>24</v>
      </c>
      <c r="J94" s="171">
        <v>14.458</v>
      </c>
      <c r="K94" s="168" t="s">
        <v>31</v>
      </c>
    </row>
    <row r="95" spans="1:11">
      <c r="A95" s="198"/>
      <c r="B95" s="182">
        <v>14</v>
      </c>
      <c r="C95" s="48" t="s">
        <v>272</v>
      </c>
      <c r="D95" s="48" t="s">
        <v>43</v>
      </c>
      <c r="E95" s="48" t="s">
        <v>271</v>
      </c>
      <c r="F95" s="183" t="s">
        <v>273</v>
      </c>
      <c r="G95" s="183" t="s">
        <v>274</v>
      </c>
      <c r="H95" s="48" t="s">
        <v>19</v>
      </c>
      <c r="I95" s="154">
        <v>6.3</v>
      </c>
      <c r="J95" s="168">
        <v>4.9580000000000002</v>
      </c>
      <c r="K95" s="168" t="s">
        <v>31</v>
      </c>
    </row>
    <row r="96" spans="1:11">
      <c r="A96" s="198"/>
      <c r="B96" s="182">
        <v>15</v>
      </c>
      <c r="C96" s="48" t="s">
        <v>275</v>
      </c>
      <c r="D96" s="48" t="s">
        <v>52</v>
      </c>
      <c r="E96" s="48" t="s">
        <v>53</v>
      </c>
      <c r="F96" s="184" t="s">
        <v>276</v>
      </c>
      <c r="G96" s="184" t="s">
        <v>55</v>
      </c>
      <c r="H96" s="48" t="s">
        <v>19</v>
      </c>
      <c r="I96" s="154">
        <v>5.0999999999999996</v>
      </c>
      <c r="J96" s="168">
        <v>4.1310000000000002</v>
      </c>
      <c r="K96" s="168" t="s">
        <v>31</v>
      </c>
    </row>
    <row r="97" spans="1:11">
      <c r="A97" s="198"/>
      <c r="B97" s="182">
        <v>16</v>
      </c>
      <c r="C97" s="47" t="s">
        <v>277</v>
      </c>
      <c r="D97" s="47" t="s">
        <v>52</v>
      </c>
      <c r="E97" s="47" t="s">
        <v>53</v>
      </c>
      <c r="F97" s="184" t="s">
        <v>278</v>
      </c>
      <c r="G97" s="184" t="s">
        <v>55</v>
      </c>
      <c r="H97" s="47" t="s">
        <v>19</v>
      </c>
      <c r="I97" s="155">
        <v>12.2</v>
      </c>
      <c r="J97" s="171">
        <v>10.1</v>
      </c>
      <c r="K97" s="168" t="s">
        <v>31</v>
      </c>
    </row>
    <row r="98" spans="1:11">
      <c r="A98" s="198"/>
      <c r="B98" s="182">
        <v>17</v>
      </c>
      <c r="C98" s="48" t="s">
        <v>279</v>
      </c>
      <c r="D98" s="48" t="s">
        <v>91</v>
      </c>
      <c r="E98" s="48" t="s">
        <v>280</v>
      </c>
      <c r="F98" s="184" t="s">
        <v>281</v>
      </c>
      <c r="G98" s="184" t="s">
        <v>282</v>
      </c>
      <c r="H98" s="48" t="s">
        <v>30</v>
      </c>
      <c r="I98" s="154">
        <v>15</v>
      </c>
      <c r="J98" s="168">
        <v>14.162000000000001</v>
      </c>
      <c r="K98" s="168" t="s">
        <v>31</v>
      </c>
    </row>
    <row r="99" spans="1:11">
      <c r="A99" s="198"/>
      <c r="B99" s="182">
        <v>18</v>
      </c>
      <c r="C99" s="47" t="s">
        <v>283</v>
      </c>
      <c r="D99" s="47" t="s">
        <v>99</v>
      </c>
      <c r="E99" s="47" t="s">
        <v>104</v>
      </c>
      <c r="F99" s="184" t="s">
        <v>284</v>
      </c>
      <c r="G99" s="184" t="s">
        <v>106</v>
      </c>
      <c r="H99" s="47" t="s">
        <v>19</v>
      </c>
      <c r="I99" s="155">
        <v>10.97</v>
      </c>
      <c r="J99" s="171">
        <v>8.9</v>
      </c>
      <c r="K99" s="168" t="s">
        <v>31</v>
      </c>
    </row>
    <row r="100" spans="1:11">
      <c r="A100" s="198"/>
      <c r="B100" s="182">
        <v>19</v>
      </c>
      <c r="C100" s="48" t="s">
        <v>285</v>
      </c>
      <c r="D100" s="48" t="s">
        <v>99</v>
      </c>
      <c r="E100" s="48" t="s">
        <v>147</v>
      </c>
      <c r="F100" s="45" t="s">
        <v>286</v>
      </c>
      <c r="G100" s="45" t="s">
        <v>149</v>
      </c>
      <c r="H100" s="48" t="s">
        <v>19</v>
      </c>
      <c r="I100" s="154">
        <v>5</v>
      </c>
      <c r="J100" s="168">
        <v>3.86</v>
      </c>
      <c r="K100" s="168" t="s">
        <v>31</v>
      </c>
    </row>
    <row r="101" spans="1:11">
      <c r="A101" s="198"/>
      <c r="B101" s="182">
        <v>20</v>
      </c>
      <c r="C101" s="48" t="s">
        <v>287</v>
      </c>
      <c r="D101" s="48" t="s">
        <v>151</v>
      </c>
      <c r="E101" s="48" t="s">
        <v>152</v>
      </c>
      <c r="F101" s="184" t="s">
        <v>153</v>
      </c>
      <c r="G101" s="184" t="s">
        <v>154</v>
      </c>
      <c r="H101" s="48" t="s">
        <v>19</v>
      </c>
      <c r="I101" s="154">
        <v>15</v>
      </c>
      <c r="J101" s="168">
        <v>10.1</v>
      </c>
      <c r="K101" s="168" t="s">
        <v>31</v>
      </c>
    </row>
    <row r="102" spans="1:11">
      <c r="A102" s="198"/>
      <c r="B102" s="182">
        <v>21</v>
      </c>
      <c r="C102" s="47" t="s">
        <v>288</v>
      </c>
      <c r="D102" s="47" t="s">
        <v>151</v>
      </c>
      <c r="E102" s="47" t="s">
        <v>152</v>
      </c>
      <c r="F102" s="184" t="s">
        <v>153</v>
      </c>
      <c r="G102" s="184" t="s">
        <v>154</v>
      </c>
      <c r="H102" s="47" t="s">
        <v>19</v>
      </c>
      <c r="I102" s="155">
        <v>15.93</v>
      </c>
      <c r="J102" s="171">
        <v>12.2</v>
      </c>
      <c r="K102" s="168" t="s">
        <v>31</v>
      </c>
    </row>
    <row r="103" spans="1:11">
      <c r="A103" s="198"/>
      <c r="B103" s="182">
        <v>22</v>
      </c>
      <c r="C103" s="47" t="s">
        <v>289</v>
      </c>
      <c r="D103" s="47" t="s">
        <v>151</v>
      </c>
      <c r="E103" s="47" t="s">
        <v>157</v>
      </c>
      <c r="F103" s="184" t="s">
        <v>290</v>
      </c>
      <c r="G103" s="184" t="s">
        <v>159</v>
      </c>
      <c r="H103" s="47" t="s">
        <v>30</v>
      </c>
      <c r="I103" s="155">
        <v>7.5</v>
      </c>
      <c r="J103" s="171">
        <v>4.4000000000000004</v>
      </c>
      <c r="K103" s="168" t="s">
        <v>31</v>
      </c>
    </row>
    <row r="104" spans="1:11" ht="24">
      <c r="A104" s="198"/>
      <c r="B104" s="182">
        <v>23</v>
      </c>
      <c r="C104" s="47" t="s">
        <v>291</v>
      </c>
      <c r="D104" s="47" t="s">
        <v>151</v>
      </c>
      <c r="E104" s="47" t="s">
        <v>165</v>
      </c>
      <c r="F104" s="184" t="s">
        <v>292</v>
      </c>
      <c r="G104" s="184" t="s">
        <v>167</v>
      </c>
      <c r="H104" s="47" t="s">
        <v>19</v>
      </c>
      <c r="I104" s="155">
        <v>11.2</v>
      </c>
      <c r="J104" s="171">
        <v>7.78</v>
      </c>
      <c r="K104" s="168" t="s">
        <v>31</v>
      </c>
    </row>
    <row r="105" spans="1:11">
      <c r="A105" s="198"/>
      <c r="B105" s="182">
        <v>24</v>
      </c>
      <c r="C105" s="47" t="s">
        <v>293</v>
      </c>
      <c r="D105" s="47" t="s">
        <v>151</v>
      </c>
      <c r="E105" s="47" t="s">
        <v>294</v>
      </c>
      <c r="F105" s="47" t="s">
        <v>295</v>
      </c>
      <c r="G105" s="47" t="s">
        <v>296</v>
      </c>
      <c r="H105" s="47" t="s">
        <v>19</v>
      </c>
      <c r="I105" s="155">
        <v>10.71</v>
      </c>
      <c r="J105" s="171">
        <v>7.7789999999999999</v>
      </c>
      <c r="K105" s="168" t="s">
        <v>31</v>
      </c>
    </row>
    <row r="106" spans="1:11">
      <c r="A106" s="198"/>
      <c r="B106" s="182">
        <v>25</v>
      </c>
      <c r="C106" s="48" t="s">
        <v>297</v>
      </c>
      <c r="D106" s="48" t="s">
        <v>151</v>
      </c>
      <c r="E106" s="48" t="s">
        <v>294</v>
      </c>
      <c r="F106" s="190" t="s">
        <v>298</v>
      </c>
      <c r="G106" s="190" t="s">
        <v>296</v>
      </c>
      <c r="H106" s="48" t="s">
        <v>19</v>
      </c>
      <c r="I106" s="154">
        <v>7.09</v>
      </c>
      <c r="J106" s="168">
        <v>3</v>
      </c>
      <c r="K106" s="168" t="s">
        <v>31</v>
      </c>
    </row>
    <row r="107" spans="1:11">
      <c r="A107" s="198"/>
      <c r="B107" s="182">
        <v>26</v>
      </c>
      <c r="C107" s="48" t="s">
        <v>299</v>
      </c>
      <c r="D107" s="48" t="s">
        <v>151</v>
      </c>
      <c r="E107" s="48" t="s">
        <v>173</v>
      </c>
      <c r="F107" s="184" t="s">
        <v>300</v>
      </c>
      <c r="G107" s="184" t="s">
        <v>175</v>
      </c>
      <c r="H107" s="48" t="s">
        <v>19</v>
      </c>
      <c r="I107" s="154">
        <v>12.6</v>
      </c>
      <c r="J107" s="168">
        <v>8.98</v>
      </c>
      <c r="K107" s="168" t="s">
        <v>31</v>
      </c>
    </row>
    <row r="108" spans="1:11">
      <c r="A108" s="198"/>
      <c r="B108" s="182">
        <v>27</v>
      </c>
      <c r="C108" s="47" t="s">
        <v>301</v>
      </c>
      <c r="D108" s="47" t="s">
        <v>151</v>
      </c>
      <c r="E108" s="47" t="s">
        <v>302</v>
      </c>
      <c r="F108" s="184" t="s">
        <v>303</v>
      </c>
      <c r="G108" s="184" t="s">
        <v>304</v>
      </c>
      <c r="H108" s="47" t="s">
        <v>19</v>
      </c>
      <c r="I108" s="155">
        <v>5.78</v>
      </c>
      <c r="J108" s="171">
        <v>4.03</v>
      </c>
      <c r="K108" s="168" t="s">
        <v>31</v>
      </c>
    </row>
    <row r="109" spans="1:11" ht="24">
      <c r="A109" s="198"/>
      <c r="B109" s="182">
        <v>28</v>
      </c>
      <c r="C109" s="47" t="s">
        <v>305</v>
      </c>
      <c r="D109" s="47" t="s">
        <v>151</v>
      </c>
      <c r="E109" s="47" t="s">
        <v>302</v>
      </c>
      <c r="F109" s="184" t="s">
        <v>306</v>
      </c>
      <c r="G109" s="184" t="s">
        <v>307</v>
      </c>
      <c r="H109" s="47" t="s">
        <v>19</v>
      </c>
      <c r="I109" s="155">
        <v>27</v>
      </c>
      <c r="J109" s="171">
        <v>13.72</v>
      </c>
      <c r="K109" s="168" t="s">
        <v>31</v>
      </c>
    </row>
    <row r="110" spans="1:11">
      <c r="A110" s="198"/>
      <c r="B110" s="182">
        <v>29</v>
      </c>
      <c r="C110" s="47" t="s">
        <v>308</v>
      </c>
      <c r="D110" s="47" t="s">
        <v>151</v>
      </c>
      <c r="E110" s="47" t="s">
        <v>302</v>
      </c>
      <c r="F110" s="184" t="s">
        <v>309</v>
      </c>
      <c r="G110" s="184" t="s">
        <v>307</v>
      </c>
      <c r="H110" s="47" t="s">
        <v>19</v>
      </c>
      <c r="I110" s="155">
        <v>12.85</v>
      </c>
      <c r="J110" s="171">
        <v>6.4450000000000003</v>
      </c>
      <c r="K110" s="168" t="s">
        <v>31</v>
      </c>
    </row>
    <row r="111" spans="1:11" ht="24">
      <c r="A111" s="198"/>
      <c r="B111" s="182">
        <v>30</v>
      </c>
      <c r="C111" s="48" t="s">
        <v>310</v>
      </c>
      <c r="D111" s="48" t="s">
        <v>151</v>
      </c>
      <c r="E111" s="48" t="s">
        <v>177</v>
      </c>
      <c r="F111" s="184" t="s">
        <v>311</v>
      </c>
      <c r="G111" s="184" t="s">
        <v>179</v>
      </c>
      <c r="H111" s="48" t="s">
        <v>19</v>
      </c>
      <c r="I111" s="154">
        <v>6.16</v>
      </c>
      <c r="J111" s="168">
        <v>2.5990000000000002</v>
      </c>
      <c r="K111" s="168" t="s">
        <v>31</v>
      </c>
    </row>
    <row r="112" spans="1:11">
      <c r="A112" s="198"/>
      <c r="B112" s="182">
        <v>31</v>
      </c>
      <c r="C112" s="48" t="s">
        <v>312</v>
      </c>
      <c r="D112" s="48" t="s">
        <v>151</v>
      </c>
      <c r="E112" s="48" t="s">
        <v>181</v>
      </c>
      <c r="F112" s="184" t="s">
        <v>313</v>
      </c>
      <c r="G112" s="184" t="s">
        <v>183</v>
      </c>
      <c r="H112" s="48" t="s">
        <v>19</v>
      </c>
      <c r="I112" s="154">
        <v>11.6</v>
      </c>
      <c r="J112" s="168">
        <v>6.69</v>
      </c>
      <c r="K112" s="168" t="s">
        <v>31</v>
      </c>
    </row>
    <row r="113" spans="1:11">
      <c r="A113" s="198"/>
      <c r="B113" s="182">
        <v>32</v>
      </c>
      <c r="C113" s="48" t="s">
        <v>314</v>
      </c>
      <c r="D113" s="48" t="s">
        <v>151</v>
      </c>
      <c r="E113" s="48" t="s">
        <v>181</v>
      </c>
      <c r="F113" s="184" t="s">
        <v>315</v>
      </c>
      <c r="G113" s="184" t="s">
        <v>183</v>
      </c>
      <c r="H113" s="48" t="s">
        <v>19</v>
      </c>
      <c r="I113" s="154">
        <v>6.5</v>
      </c>
      <c r="J113" s="168">
        <v>2.13</v>
      </c>
      <c r="K113" s="168" t="s">
        <v>31</v>
      </c>
    </row>
    <row r="114" spans="1:11">
      <c r="A114" s="198"/>
      <c r="B114" s="182">
        <v>33</v>
      </c>
      <c r="C114" s="182" t="s">
        <v>316</v>
      </c>
      <c r="D114" s="182" t="s">
        <v>185</v>
      </c>
      <c r="E114" s="182" t="s">
        <v>317</v>
      </c>
      <c r="F114" s="184" t="s">
        <v>318</v>
      </c>
      <c r="G114" s="184" t="s">
        <v>319</v>
      </c>
      <c r="H114" s="182" t="s">
        <v>19</v>
      </c>
      <c r="I114" s="155">
        <v>5.24</v>
      </c>
      <c r="J114" s="192">
        <v>2.5</v>
      </c>
      <c r="K114" s="168" t="s">
        <v>31</v>
      </c>
    </row>
    <row r="115" spans="1:11">
      <c r="A115" s="198"/>
      <c r="B115" s="182">
        <v>34</v>
      </c>
      <c r="C115" s="182" t="s">
        <v>320</v>
      </c>
      <c r="D115" s="182" t="s">
        <v>185</v>
      </c>
      <c r="E115" s="182" t="s">
        <v>317</v>
      </c>
      <c r="F115" s="184" t="s">
        <v>318</v>
      </c>
      <c r="G115" s="184" t="s">
        <v>319</v>
      </c>
      <c r="H115" s="182" t="s">
        <v>19</v>
      </c>
      <c r="I115" s="155">
        <v>5.09</v>
      </c>
      <c r="J115" s="192">
        <v>3.9</v>
      </c>
      <c r="K115" s="168" t="s">
        <v>31</v>
      </c>
    </row>
    <row r="116" spans="1:11">
      <c r="A116" s="198"/>
      <c r="B116" s="182">
        <v>35</v>
      </c>
      <c r="C116" s="182" t="s">
        <v>321</v>
      </c>
      <c r="D116" s="182" t="s">
        <v>185</v>
      </c>
      <c r="E116" s="182" t="s">
        <v>317</v>
      </c>
      <c r="F116" s="184" t="s">
        <v>318</v>
      </c>
      <c r="G116" s="184" t="s">
        <v>319</v>
      </c>
      <c r="H116" s="182" t="s">
        <v>19</v>
      </c>
      <c r="I116" s="155">
        <v>5.14</v>
      </c>
      <c r="J116" s="192">
        <v>3.08</v>
      </c>
      <c r="K116" s="168" t="s">
        <v>322</v>
      </c>
    </row>
    <row r="117" spans="1:11">
      <c r="A117" s="198"/>
      <c r="B117" s="182">
        <v>36</v>
      </c>
      <c r="C117" s="182" t="s">
        <v>323</v>
      </c>
      <c r="D117" s="182" t="s">
        <v>185</v>
      </c>
      <c r="E117" s="182" t="s">
        <v>190</v>
      </c>
      <c r="F117" s="187" t="s">
        <v>324</v>
      </c>
      <c r="G117" s="187" t="s">
        <v>192</v>
      </c>
      <c r="H117" s="182" t="s">
        <v>19</v>
      </c>
      <c r="I117" s="155">
        <v>6.5</v>
      </c>
      <c r="J117" s="192">
        <v>5.2590000000000003</v>
      </c>
      <c r="K117" s="168" t="s">
        <v>31</v>
      </c>
    </row>
    <row r="118" spans="1:11">
      <c r="A118" s="198"/>
      <c r="B118" s="182">
        <v>37</v>
      </c>
      <c r="C118" s="182" t="s">
        <v>325</v>
      </c>
      <c r="D118" s="182" t="s">
        <v>185</v>
      </c>
      <c r="E118" s="182" t="s">
        <v>202</v>
      </c>
      <c r="F118" s="184" t="s">
        <v>326</v>
      </c>
      <c r="G118" s="184" t="s">
        <v>204</v>
      </c>
      <c r="H118" s="182" t="s">
        <v>19</v>
      </c>
      <c r="I118" s="155">
        <v>7.15</v>
      </c>
      <c r="J118" s="192">
        <v>6.15</v>
      </c>
      <c r="K118" s="168" t="s">
        <v>322</v>
      </c>
    </row>
    <row r="119" spans="1:11">
      <c r="A119" s="198"/>
      <c r="B119" s="182">
        <v>38</v>
      </c>
      <c r="C119" s="173" t="s">
        <v>327</v>
      </c>
      <c r="D119" s="173" t="s">
        <v>206</v>
      </c>
      <c r="E119" s="173" t="s">
        <v>328</v>
      </c>
      <c r="F119" s="173" t="s">
        <v>329</v>
      </c>
      <c r="G119" s="173" t="s">
        <v>330</v>
      </c>
      <c r="H119" s="173" t="s">
        <v>19</v>
      </c>
      <c r="I119" s="155">
        <v>13.42</v>
      </c>
      <c r="J119" s="171">
        <v>9.1300000000000008</v>
      </c>
      <c r="K119" s="206" t="s">
        <v>331</v>
      </c>
    </row>
    <row r="120" spans="1:11">
      <c r="A120" s="198"/>
      <c r="B120" s="182">
        <v>39</v>
      </c>
      <c r="C120" s="173" t="s">
        <v>332</v>
      </c>
      <c r="D120" s="173" t="s">
        <v>206</v>
      </c>
      <c r="E120" s="173" t="s">
        <v>333</v>
      </c>
      <c r="F120" s="173" t="s">
        <v>334</v>
      </c>
      <c r="G120" s="173" t="s">
        <v>334</v>
      </c>
      <c r="H120" s="173" t="s">
        <v>30</v>
      </c>
      <c r="I120" s="193">
        <v>19.8</v>
      </c>
      <c r="J120" s="174">
        <v>10</v>
      </c>
      <c r="K120" s="207"/>
    </row>
    <row r="121" spans="1:11">
      <c r="A121" s="198"/>
      <c r="B121" s="182">
        <v>40</v>
      </c>
      <c r="C121" s="173" t="s">
        <v>335</v>
      </c>
      <c r="D121" s="173" t="s">
        <v>206</v>
      </c>
      <c r="E121" s="173" t="s">
        <v>336</v>
      </c>
      <c r="F121" s="173" t="s">
        <v>337</v>
      </c>
      <c r="G121" s="173" t="s">
        <v>338</v>
      </c>
      <c r="H121" s="173" t="s">
        <v>19</v>
      </c>
      <c r="I121" s="193">
        <v>21.8</v>
      </c>
      <c r="J121" s="174">
        <v>15.494999999999999</v>
      </c>
      <c r="K121" s="207"/>
    </row>
    <row r="122" spans="1:11">
      <c r="A122" s="198"/>
      <c r="B122" s="182">
        <v>41</v>
      </c>
      <c r="C122" s="173" t="s">
        <v>339</v>
      </c>
      <c r="D122" s="173" t="s">
        <v>206</v>
      </c>
      <c r="E122" s="173" t="s">
        <v>340</v>
      </c>
      <c r="F122" s="173" t="s">
        <v>341</v>
      </c>
      <c r="G122" s="173" t="s">
        <v>341</v>
      </c>
      <c r="H122" s="173" t="s">
        <v>19</v>
      </c>
      <c r="I122" s="193">
        <v>22.6</v>
      </c>
      <c r="J122" s="174">
        <v>16</v>
      </c>
      <c r="K122" s="208"/>
    </row>
    <row r="123" spans="1:11">
      <c r="A123" s="198"/>
      <c r="B123" s="182">
        <v>42</v>
      </c>
      <c r="C123" s="191" t="s">
        <v>342</v>
      </c>
      <c r="D123" s="191" t="s">
        <v>206</v>
      </c>
      <c r="E123" s="191" t="s">
        <v>343</v>
      </c>
      <c r="F123" s="60" t="s">
        <v>344</v>
      </c>
      <c r="G123" s="60" t="s">
        <v>345</v>
      </c>
      <c r="H123" s="191" t="s">
        <v>19</v>
      </c>
      <c r="I123" s="154">
        <v>16.64</v>
      </c>
      <c r="J123" s="168">
        <v>14.8</v>
      </c>
      <c r="K123" s="168" t="s">
        <v>31</v>
      </c>
    </row>
    <row r="124" spans="1:11">
      <c r="A124" s="198"/>
      <c r="B124" s="182">
        <v>43</v>
      </c>
      <c r="C124" s="48" t="s">
        <v>346</v>
      </c>
      <c r="D124" s="48" t="s">
        <v>217</v>
      </c>
      <c r="E124" s="48" t="s">
        <v>218</v>
      </c>
      <c r="F124" s="184" t="s">
        <v>347</v>
      </c>
      <c r="G124" s="184" t="s">
        <v>220</v>
      </c>
      <c r="H124" s="48" t="s">
        <v>19</v>
      </c>
      <c r="I124" s="154">
        <v>7.15</v>
      </c>
      <c r="J124" s="168">
        <v>2.2000000000000002</v>
      </c>
      <c r="K124" s="171" t="s">
        <v>348</v>
      </c>
    </row>
    <row r="125" spans="1:11">
      <c r="A125" s="198"/>
      <c r="B125" s="182">
        <v>44</v>
      </c>
      <c r="C125" s="47" t="s">
        <v>349</v>
      </c>
      <c r="D125" s="47" t="s">
        <v>217</v>
      </c>
      <c r="E125" s="47" t="s">
        <v>350</v>
      </c>
      <c r="F125" s="184" t="s">
        <v>351</v>
      </c>
      <c r="G125" s="184" t="s">
        <v>352</v>
      </c>
      <c r="H125" s="47" t="s">
        <v>19</v>
      </c>
      <c r="I125" s="155">
        <v>6.2</v>
      </c>
      <c r="J125" s="171">
        <v>5.3</v>
      </c>
      <c r="K125" s="171" t="s">
        <v>353</v>
      </c>
    </row>
    <row r="126" spans="1:11">
      <c r="A126" s="198"/>
      <c r="B126" s="182">
        <v>45</v>
      </c>
      <c r="C126" s="47" t="s">
        <v>354</v>
      </c>
      <c r="D126" s="47" t="s">
        <v>217</v>
      </c>
      <c r="E126" s="47" t="s">
        <v>355</v>
      </c>
      <c r="F126" s="184" t="s">
        <v>356</v>
      </c>
      <c r="G126" s="184" t="s">
        <v>357</v>
      </c>
      <c r="H126" s="47" t="s">
        <v>19</v>
      </c>
      <c r="I126" s="155">
        <v>7</v>
      </c>
      <c r="J126" s="171">
        <v>3.9580000000000002</v>
      </c>
      <c r="K126" s="168" t="s">
        <v>31</v>
      </c>
    </row>
    <row r="127" spans="1:11">
      <c r="A127" s="199"/>
      <c r="B127" s="182">
        <v>46</v>
      </c>
      <c r="C127" s="48" t="s">
        <v>358</v>
      </c>
      <c r="D127" s="48" t="s">
        <v>217</v>
      </c>
      <c r="E127" s="48" t="s">
        <v>355</v>
      </c>
      <c r="F127" s="184" t="s">
        <v>356</v>
      </c>
      <c r="G127" s="184" t="s">
        <v>357</v>
      </c>
      <c r="H127" s="48" t="s">
        <v>19</v>
      </c>
      <c r="I127" s="154">
        <v>8.0500000000000007</v>
      </c>
      <c r="J127" s="168">
        <v>3.9239999999999999</v>
      </c>
      <c r="K127" s="168" t="s">
        <v>31</v>
      </c>
    </row>
    <row r="128" spans="1:11" ht="36">
      <c r="A128" s="209" t="s">
        <v>359</v>
      </c>
      <c r="B128" s="182">
        <v>1</v>
      </c>
      <c r="C128" s="182" t="s">
        <v>360</v>
      </c>
      <c r="D128" s="182" t="s">
        <v>22</v>
      </c>
      <c r="E128" s="182" t="s">
        <v>361</v>
      </c>
      <c r="F128" s="182" t="s">
        <v>262</v>
      </c>
      <c r="G128" s="182" t="s">
        <v>263</v>
      </c>
      <c r="H128" s="182" t="s">
        <v>30</v>
      </c>
      <c r="I128" s="192">
        <v>67.400000000000006</v>
      </c>
      <c r="J128" s="192">
        <v>35.39</v>
      </c>
      <c r="K128" s="168" t="s">
        <v>31</v>
      </c>
    </row>
    <row r="129" spans="1:11">
      <c r="A129" s="209"/>
      <c r="B129" s="182">
        <v>2</v>
      </c>
      <c r="C129" s="182" t="s">
        <v>362</v>
      </c>
      <c r="D129" s="182" t="s">
        <v>22</v>
      </c>
      <c r="E129" s="182" t="s">
        <v>33</v>
      </c>
      <c r="F129" s="182" t="s">
        <v>363</v>
      </c>
      <c r="G129" s="182" t="s">
        <v>35</v>
      </c>
      <c r="H129" s="182" t="s">
        <v>30</v>
      </c>
      <c r="I129" s="192">
        <v>43.4</v>
      </c>
      <c r="J129" s="192">
        <v>37.880000000000003</v>
      </c>
      <c r="K129" s="168" t="s">
        <v>31</v>
      </c>
    </row>
    <row r="130" spans="1:11" ht="24">
      <c r="A130" s="209"/>
      <c r="B130" s="182">
        <v>3</v>
      </c>
      <c r="C130" s="182" t="s">
        <v>364</v>
      </c>
      <c r="D130" s="182" t="s">
        <v>99</v>
      </c>
      <c r="E130" s="182" t="s">
        <v>365</v>
      </c>
      <c r="F130" s="182" t="s">
        <v>366</v>
      </c>
      <c r="G130" s="182" t="s">
        <v>367</v>
      </c>
      <c r="H130" s="182" t="s">
        <v>30</v>
      </c>
      <c r="I130" s="192">
        <v>40.200000000000003</v>
      </c>
      <c r="J130" s="192">
        <v>35.151000000000003</v>
      </c>
      <c r="K130" s="168" t="s">
        <v>31</v>
      </c>
    </row>
    <row r="131" spans="1:11">
      <c r="A131" s="209"/>
      <c r="B131" s="182">
        <v>4</v>
      </c>
      <c r="C131" s="182" t="s">
        <v>368</v>
      </c>
      <c r="D131" s="182" t="s">
        <v>185</v>
      </c>
      <c r="E131" s="182" t="s">
        <v>186</v>
      </c>
      <c r="F131" s="47" t="s">
        <v>369</v>
      </c>
      <c r="G131" s="47" t="s">
        <v>188</v>
      </c>
      <c r="H131" s="182" t="s">
        <v>19</v>
      </c>
      <c r="I131" s="192">
        <v>42.45</v>
      </c>
      <c r="J131" s="192">
        <v>33.895000000000003</v>
      </c>
      <c r="K131" s="168" t="s">
        <v>31</v>
      </c>
    </row>
    <row r="132" spans="1:11" ht="36">
      <c r="A132" s="209"/>
      <c r="B132" s="182">
        <v>5</v>
      </c>
      <c r="C132" s="182" t="s">
        <v>370</v>
      </c>
      <c r="D132" s="182" t="s">
        <v>185</v>
      </c>
      <c r="E132" s="182" t="s">
        <v>371</v>
      </c>
      <c r="F132" s="47" t="s">
        <v>372</v>
      </c>
      <c r="G132" s="47" t="s">
        <v>373</v>
      </c>
      <c r="H132" s="182" t="s">
        <v>19</v>
      </c>
      <c r="I132" s="192">
        <v>30.24</v>
      </c>
      <c r="J132" s="192">
        <v>24.51</v>
      </c>
      <c r="K132" s="168" t="s">
        <v>31</v>
      </c>
    </row>
    <row r="133" spans="1:11" ht="48">
      <c r="A133" s="209"/>
      <c r="B133" s="197">
        <v>6</v>
      </c>
      <c r="C133" s="182" t="s">
        <v>374</v>
      </c>
      <c r="D133" s="182" t="s">
        <v>185</v>
      </c>
      <c r="E133" s="182" t="s">
        <v>371</v>
      </c>
      <c r="F133" s="47" t="s">
        <v>375</v>
      </c>
      <c r="G133" s="47" t="s">
        <v>373</v>
      </c>
      <c r="H133" s="182" t="s">
        <v>19</v>
      </c>
      <c r="I133" s="192">
        <v>41.8</v>
      </c>
      <c r="J133" s="192">
        <v>38.81</v>
      </c>
      <c r="K133" s="168" t="s">
        <v>31</v>
      </c>
    </row>
    <row r="134" spans="1:11" ht="24">
      <c r="A134" s="209"/>
      <c r="B134" s="199"/>
      <c r="C134" s="182" t="s">
        <v>376</v>
      </c>
      <c r="D134" s="182" t="s">
        <v>151</v>
      </c>
      <c r="E134" s="182" t="s">
        <v>302</v>
      </c>
      <c r="F134" s="47" t="s">
        <v>377</v>
      </c>
      <c r="G134" s="47" t="s">
        <v>378</v>
      </c>
      <c r="H134" s="182" t="s">
        <v>19</v>
      </c>
      <c r="I134" s="192">
        <v>30.06</v>
      </c>
      <c r="J134" s="192">
        <v>28.34</v>
      </c>
      <c r="K134" s="168" t="s">
        <v>31</v>
      </c>
    </row>
    <row r="135" spans="1:11" ht="24">
      <c r="A135" s="209"/>
      <c r="B135" s="182">
        <v>7</v>
      </c>
      <c r="C135" s="182" t="s">
        <v>379</v>
      </c>
      <c r="D135" s="182" t="s">
        <v>206</v>
      </c>
      <c r="E135" s="182" t="s">
        <v>380</v>
      </c>
      <c r="F135" s="182" t="s">
        <v>381</v>
      </c>
      <c r="G135" s="182" t="s">
        <v>215</v>
      </c>
      <c r="H135" s="182" t="s">
        <v>30</v>
      </c>
      <c r="I135" s="192">
        <v>36</v>
      </c>
      <c r="J135" s="192">
        <v>25.210999999999999</v>
      </c>
      <c r="K135" s="168" t="s">
        <v>31</v>
      </c>
    </row>
  </sheetData>
  <mergeCells count="19">
    <mergeCell ref="A128:A135"/>
    <mergeCell ref="B3:B4"/>
    <mergeCell ref="B133:B134"/>
    <mergeCell ref="C3:C4"/>
    <mergeCell ref="D3:D4"/>
    <mergeCell ref="A1:K1"/>
    <mergeCell ref="A2:K2"/>
    <mergeCell ref="A3:A4"/>
    <mergeCell ref="A6:A81"/>
    <mergeCell ref="A82:A127"/>
    <mergeCell ref="E3:E4"/>
    <mergeCell ref="F3:F4"/>
    <mergeCell ref="G3:G4"/>
    <mergeCell ref="H3:H4"/>
    <mergeCell ref="I3:I4"/>
    <mergeCell ref="J3:J4"/>
    <mergeCell ref="K3:K4"/>
    <mergeCell ref="K33:K34"/>
    <mergeCell ref="K119:K122"/>
  </mergeCells>
  <phoneticPr fontId="4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8"/>
  <sheetViews>
    <sheetView zoomScale="95" zoomScaleNormal="95" workbookViewId="0">
      <selection activeCell="C13" sqref="C13"/>
    </sheetView>
  </sheetViews>
  <sheetFormatPr defaultColWidth="8.875" defaultRowHeight="13.5"/>
  <cols>
    <col min="1" max="2" width="6.625" style="42" customWidth="1"/>
    <col min="3" max="3" width="17.625" style="42" customWidth="1"/>
    <col min="4" max="4" width="9.125" style="42" customWidth="1"/>
    <col min="5" max="5" width="10.5" style="42" customWidth="1"/>
    <col min="6" max="6" width="16.875" style="42" customWidth="1"/>
    <col min="7" max="13" width="8.875" style="42"/>
    <col min="14" max="14" width="13" style="42" customWidth="1"/>
    <col min="15" max="15" width="10.5" style="42" customWidth="1"/>
    <col min="16" max="28" width="9.375" style="42" customWidth="1"/>
    <col min="29" max="32" width="8.875" style="42"/>
    <col min="33" max="33" width="8.875" style="153"/>
    <col min="34" max="16384" width="8.875" style="42"/>
  </cols>
  <sheetData>
    <row r="1" spans="1:33" ht="18.75">
      <c r="A1" s="210" t="s">
        <v>729</v>
      </c>
      <c r="B1" s="210"/>
      <c r="C1" s="210"/>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0"/>
      <c r="AF1" s="210"/>
      <c r="AG1" s="163"/>
    </row>
    <row r="2" spans="1:33" ht="20.25">
      <c r="A2" s="212" t="s">
        <v>382</v>
      </c>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163"/>
    </row>
    <row r="3" spans="1:33" s="84" customFormat="1" ht="15">
      <c r="A3" s="213" t="s">
        <v>383</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164"/>
    </row>
    <row r="4" spans="1:33" s="84" customFormat="1" ht="15">
      <c r="A4" s="228" t="s">
        <v>384</v>
      </c>
      <c r="B4" s="222"/>
      <c r="C4" s="215" t="s">
        <v>385</v>
      </c>
      <c r="D4" s="215" t="s">
        <v>10</v>
      </c>
      <c r="E4" s="215" t="s">
        <v>386</v>
      </c>
      <c r="F4" s="215" t="s">
        <v>387</v>
      </c>
      <c r="G4" s="215" t="s">
        <v>388</v>
      </c>
      <c r="H4" s="215"/>
      <c r="I4" s="215"/>
      <c r="J4" s="215"/>
      <c r="K4" s="215"/>
      <c r="L4" s="215"/>
      <c r="M4" s="215"/>
      <c r="N4" s="215" t="s">
        <v>389</v>
      </c>
      <c r="O4" s="227" t="s">
        <v>390</v>
      </c>
      <c r="P4" s="227"/>
      <c r="Q4" s="227"/>
      <c r="R4" s="227"/>
      <c r="S4" s="227"/>
      <c r="T4" s="215" t="s">
        <v>391</v>
      </c>
      <c r="U4" s="228" t="s">
        <v>392</v>
      </c>
      <c r="V4" s="229"/>
      <c r="W4" s="229"/>
      <c r="X4" s="229"/>
      <c r="Y4" s="222"/>
      <c r="Z4" s="228" t="s">
        <v>393</v>
      </c>
      <c r="AA4" s="222"/>
      <c r="AB4" s="215" t="s">
        <v>394</v>
      </c>
      <c r="AC4" s="215" t="s">
        <v>395</v>
      </c>
      <c r="AD4" s="215" t="s">
        <v>396</v>
      </c>
      <c r="AE4" s="215" t="s">
        <v>397</v>
      </c>
      <c r="AF4" s="215" t="s">
        <v>398</v>
      </c>
      <c r="AG4" s="164"/>
    </row>
    <row r="5" spans="1:33" s="84" customFormat="1" ht="15">
      <c r="A5" s="232"/>
      <c r="B5" s="223"/>
      <c r="C5" s="215"/>
      <c r="D5" s="215"/>
      <c r="E5" s="215"/>
      <c r="F5" s="215"/>
      <c r="G5" s="215"/>
      <c r="H5" s="215"/>
      <c r="I5" s="215"/>
      <c r="J5" s="215"/>
      <c r="K5" s="215"/>
      <c r="L5" s="215"/>
      <c r="M5" s="215"/>
      <c r="N5" s="215"/>
      <c r="O5" s="227"/>
      <c r="P5" s="227"/>
      <c r="Q5" s="227"/>
      <c r="R5" s="227"/>
      <c r="S5" s="227"/>
      <c r="T5" s="215"/>
      <c r="U5" s="230"/>
      <c r="V5" s="231"/>
      <c r="W5" s="231"/>
      <c r="X5" s="231"/>
      <c r="Y5" s="224"/>
      <c r="Z5" s="230"/>
      <c r="AA5" s="224"/>
      <c r="AB5" s="215"/>
      <c r="AC5" s="215"/>
      <c r="AD5" s="215"/>
      <c r="AE5" s="215"/>
      <c r="AF5" s="215"/>
      <c r="AG5" s="164"/>
    </row>
    <row r="6" spans="1:33" s="84" customFormat="1" ht="24">
      <c r="A6" s="10" t="s">
        <v>384</v>
      </c>
      <c r="B6" s="10" t="s">
        <v>3</v>
      </c>
      <c r="C6" s="216"/>
      <c r="D6" s="215"/>
      <c r="E6" s="215"/>
      <c r="F6" s="215"/>
      <c r="G6" s="10" t="s">
        <v>399</v>
      </c>
      <c r="H6" s="10" t="s">
        <v>400</v>
      </c>
      <c r="I6" s="10" t="s">
        <v>401</v>
      </c>
      <c r="J6" s="10" t="s">
        <v>402</v>
      </c>
      <c r="K6" s="10" t="s">
        <v>403</v>
      </c>
      <c r="L6" s="10" t="s">
        <v>404</v>
      </c>
      <c r="M6" s="10" t="s">
        <v>405</v>
      </c>
      <c r="N6" s="215"/>
      <c r="O6" s="10" t="s">
        <v>406</v>
      </c>
      <c r="P6" s="39" t="s">
        <v>407</v>
      </c>
      <c r="Q6" s="39" t="s">
        <v>408</v>
      </c>
      <c r="R6" s="39" t="s">
        <v>409</v>
      </c>
      <c r="S6" s="39" t="s">
        <v>410</v>
      </c>
      <c r="T6" s="215"/>
      <c r="U6" s="10" t="s">
        <v>406</v>
      </c>
      <c r="V6" s="10" t="s">
        <v>411</v>
      </c>
      <c r="W6" s="10" t="s">
        <v>412</v>
      </c>
      <c r="X6" s="10" t="s">
        <v>413</v>
      </c>
      <c r="Y6" s="10" t="s">
        <v>414</v>
      </c>
      <c r="Z6" s="10" t="s">
        <v>415</v>
      </c>
      <c r="AA6" s="10" t="s">
        <v>416</v>
      </c>
      <c r="AB6" s="215"/>
      <c r="AC6" s="215"/>
      <c r="AD6" s="215"/>
      <c r="AE6" s="215"/>
      <c r="AF6" s="215"/>
      <c r="AG6" s="164"/>
    </row>
    <row r="7" spans="1:33" s="84" customFormat="1" ht="15">
      <c r="A7" s="9">
        <v>1</v>
      </c>
      <c r="B7" s="9">
        <v>2</v>
      </c>
      <c r="C7" s="9">
        <v>3</v>
      </c>
      <c r="D7" s="9">
        <v>4</v>
      </c>
      <c r="E7" s="9">
        <v>5</v>
      </c>
      <c r="F7" s="9">
        <v>6</v>
      </c>
      <c r="G7" s="9">
        <v>7</v>
      </c>
      <c r="H7" s="9">
        <v>8</v>
      </c>
      <c r="I7" s="9">
        <v>9</v>
      </c>
      <c r="J7" s="9">
        <v>10</v>
      </c>
      <c r="K7" s="9">
        <v>11</v>
      </c>
      <c r="L7" s="9">
        <v>12</v>
      </c>
      <c r="M7" s="9">
        <v>13</v>
      </c>
      <c r="N7" s="9">
        <v>14</v>
      </c>
      <c r="O7" s="9">
        <v>15</v>
      </c>
      <c r="P7" s="9">
        <v>16</v>
      </c>
      <c r="Q7" s="9">
        <v>17</v>
      </c>
      <c r="R7" s="9">
        <v>18</v>
      </c>
      <c r="S7" s="9">
        <v>19</v>
      </c>
      <c r="T7" s="9">
        <v>20</v>
      </c>
      <c r="U7" s="9">
        <v>21</v>
      </c>
      <c r="V7" s="9">
        <v>22</v>
      </c>
      <c r="W7" s="9">
        <v>23</v>
      </c>
      <c r="X7" s="9">
        <v>24</v>
      </c>
      <c r="Y7" s="9">
        <v>25</v>
      </c>
      <c r="Z7" s="9">
        <v>26</v>
      </c>
      <c r="AA7" s="9">
        <v>27</v>
      </c>
      <c r="AB7" s="9">
        <v>28</v>
      </c>
      <c r="AC7" s="9">
        <v>29</v>
      </c>
      <c r="AD7" s="9">
        <v>30</v>
      </c>
      <c r="AE7" s="9">
        <v>31</v>
      </c>
      <c r="AF7" s="9">
        <v>32</v>
      </c>
      <c r="AG7" s="164"/>
    </row>
    <row r="8" spans="1:33" s="84" customFormat="1" ht="15">
      <c r="A8" s="219" t="s">
        <v>13</v>
      </c>
      <c r="B8" s="9">
        <v>1</v>
      </c>
      <c r="C8" s="45" t="s">
        <v>14</v>
      </c>
      <c r="D8" s="154">
        <v>3.08</v>
      </c>
      <c r="E8" s="10">
        <v>1973</v>
      </c>
      <c r="F8" s="10" t="s">
        <v>417</v>
      </c>
      <c r="G8" s="10" t="s">
        <v>418</v>
      </c>
      <c r="H8" s="10"/>
      <c r="I8" s="10" t="s">
        <v>418</v>
      </c>
      <c r="J8" s="10" t="s">
        <v>418</v>
      </c>
      <c r="K8" s="10" t="s">
        <v>418</v>
      </c>
      <c r="L8" s="10" t="s">
        <v>418</v>
      </c>
      <c r="M8" s="10" t="s">
        <v>418</v>
      </c>
      <c r="N8" s="10" t="s">
        <v>419</v>
      </c>
      <c r="O8" s="10"/>
      <c r="P8" s="157">
        <v>4.9000000000000004</v>
      </c>
      <c r="Q8" s="157"/>
      <c r="R8" s="157"/>
      <c r="S8" s="157"/>
      <c r="T8" s="157">
        <v>3.08</v>
      </c>
      <c r="U8" s="157"/>
      <c r="V8" s="157"/>
      <c r="W8" s="157"/>
      <c r="X8" s="157"/>
      <c r="Y8" s="157"/>
      <c r="Z8" s="28">
        <v>80</v>
      </c>
      <c r="AA8" s="28">
        <v>20</v>
      </c>
      <c r="AB8" s="10" t="s">
        <v>420</v>
      </c>
      <c r="AC8" s="10" t="s">
        <v>15</v>
      </c>
      <c r="AD8" s="10" t="s">
        <v>16</v>
      </c>
      <c r="AE8" s="10" t="s">
        <v>421</v>
      </c>
      <c r="AF8" s="9" t="s">
        <v>421</v>
      </c>
      <c r="AG8" s="165"/>
    </row>
    <row r="9" spans="1:33" s="84" customFormat="1" ht="15">
      <c r="A9" s="220"/>
      <c r="B9" s="9">
        <v>2</v>
      </c>
      <c r="C9" s="45" t="s">
        <v>21</v>
      </c>
      <c r="D9" s="154">
        <v>4.78</v>
      </c>
      <c r="E9" s="10">
        <v>2017</v>
      </c>
      <c r="F9" s="10" t="s">
        <v>417</v>
      </c>
      <c r="G9" s="10" t="s">
        <v>418</v>
      </c>
      <c r="H9" s="10"/>
      <c r="I9" s="10"/>
      <c r="J9" s="10" t="s">
        <v>418</v>
      </c>
      <c r="K9" s="10"/>
      <c r="L9" s="10"/>
      <c r="M9" s="10"/>
      <c r="N9" s="10" t="s">
        <v>422</v>
      </c>
      <c r="O9" s="10"/>
      <c r="P9" s="157">
        <v>3.33</v>
      </c>
      <c r="Q9" s="157"/>
      <c r="R9" s="157"/>
      <c r="S9" s="157"/>
      <c r="T9" s="157">
        <v>3.33</v>
      </c>
      <c r="U9" s="157"/>
      <c r="V9" s="157"/>
      <c r="W9" s="157"/>
      <c r="X9" s="157"/>
      <c r="Y9" s="157"/>
      <c r="Z9" s="28">
        <v>42</v>
      </c>
      <c r="AA9" s="28">
        <v>58</v>
      </c>
      <c r="AB9" s="10" t="s">
        <v>420</v>
      </c>
      <c r="AC9" s="10" t="s">
        <v>22</v>
      </c>
      <c r="AD9" s="10" t="s">
        <v>23</v>
      </c>
      <c r="AE9" s="10" t="s">
        <v>421</v>
      </c>
      <c r="AF9" s="10" t="s">
        <v>421</v>
      </c>
      <c r="AG9" s="165"/>
    </row>
    <row r="10" spans="1:33" s="84" customFormat="1" ht="15">
      <c r="A10" s="220"/>
      <c r="B10" s="9">
        <v>3</v>
      </c>
      <c r="C10" s="45" t="s">
        <v>26</v>
      </c>
      <c r="D10" s="154">
        <v>1.6605000000000001</v>
      </c>
      <c r="E10" s="10" t="s">
        <v>423</v>
      </c>
      <c r="F10" s="10" t="s">
        <v>424</v>
      </c>
      <c r="G10" s="51" t="s">
        <v>418</v>
      </c>
      <c r="H10" s="10"/>
      <c r="I10" s="10"/>
      <c r="J10" s="10"/>
      <c r="K10" s="10"/>
      <c r="L10" s="10"/>
      <c r="M10" s="10"/>
      <c r="N10" s="10" t="s">
        <v>422</v>
      </c>
      <c r="O10" s="10"/>
      <c r="P10" s="158">
        <v>1.1980999999999999</v>
      </c>
      <c r="Q10" s="158"/>
      <c r="R10" s="158"/>
      <c r="S10" s="158"/>
      <c r="T10" s="158">
        <v>1.1980999999999999</v>
      </c>
      <c r="U10" s="158"/>
      <c r="V10" s="158"/>
      <c r="W10" s="158"/>
      <c r="X10" s="158"/>
      <c r="Y10" s="158"/>
      <c r="Z10" s="28">
        <v>74</v>
      </c>
      <c r="AA10" s="28">
        <v>26</v>
      </c>
      <c r="AB10" s="10" t="s">
        <v>420</v>
      </c>
      <c r="AC10" s="10" t="s">
        <v>22</v>
      </c>
      <c r="AD10" s="10" t="s">
        <v>27</v>
      </c>
      <c r="AE10" s="10" t="s">
        <v>421</v>
      </c>
      <c r="AF10" s="10" t="s">
        <v>421</v>
      </c>
      <c r="AG10" s="165"/>
    </row>
    <row r="11" spans="1:33" s="84" customFormat="1" ht="15">
      <c r="A11" s="220"/>
      <c r="B11" s="9">
        <v>4</v>
      </c>
      <c r="C11" s="47" t="s">
        <v>32</v>
      </c>
      <c r="D11" s="155">
        <v>3.09</v>
      </c>
      <c r="E11" s="10" t="s">
        <v>423</v>
      </c>
      <c r="F11" s="10" t="s">
        <v>424</v>
      </c>
      <c r="G11" s="51" t="s">
        <v>418</v>
      </c>
      <c r="H11" s="10"/>
      <c r="I11" s="10"/>
      <c r="J11" s="10"/>
      <c r="K11" s="10"/>
      <c r="L11" s="10"/>
      <c r="M11" s="10"/>
      <c r="N11" s="10" t="s">
        <v>422</v>
      </c>
      <c r="O11" s="10"/>
      <c r="P11" s="157">
        <v>2.9609999999999999</v>
      </c>
      <c r="Q11" s="157"/>
      <c r="R11" s="157"/>
      <c r="S11" s="157"/>
      <c r="T11" s="157">
        <v>2.29</v>
      </c>
      <c r="U11" s="157"/>
      <c r="V11" s="157"/>
      <c r="W11" s="157"/>
      <c r="X11" s="157"/>
      <c r="Y11" s="157"/>
      <c r="Z11" s="28">
        <v>70</v>
      </c>
      <c r="AA11" s="28">
        <v>30</v>
      </c>
      <c r="AB11" s="10" t="s">
        <v>420</v>
      </c>
      <c r="AC11" s="10" t="s">
        <v>22</v>
      </c>
      <c r="AD11" s="10" t="s">
        <v>33</v>
      </c>
      <c r="AE11" s="10" t="s">
        <v>421</v>
      </c>
      <c r="AF11" s="10" t="s">
        <v>421</v>
      </c>
      <c r="AG11" s="165"/>
    </row>
    <row r="12" spans="1:33" s="84" customFormat="1" ht="15">
      <c r="A12" s="220"/>
      <c r="B12" s="9">
        <v>5</v>
      </c>
      <c r="C12" s="45" t="s">
        <v>36</v>
      </c>
      <c r="D12" s="154">
        <v>3.33</v>
      </c>
      <c r="E12" s="10">
        <v>1970</v>
      </c>
      <c r="F12" s="10" t="s">
        <v>424</v>
      </c>
      <c r="G12" s="51" t="s">
        <v>418</v>
      </c>
      <c r="H12" s="10"/>
      <c r="I12" s="10"/>
      <c r="J12" s="10"/>
      <c r="K12" s="10"/>
      <c r="L12" s="10"/>
      <c r="M12" s="10"/>
      <c r="N12" s="10" t="s">
        <v>422</v>
      </c>
      <c r="O12" s="10"/>
      <c r="P12" s="157">
        <v>2.66</v>
      </c>
      <c r="Q12" s="157"/>
      <c r="R12" s="157"/>
      <c r="S12" s="157"/>
      <c r="T12" s="157">
        <v>2.66</v>
      </c>
      <c r="U12" s="157"/>
      <c r="V12" s="157"/>
      <c r="W12" s="157"/>
      <c r="X12" s="157"/>
      <c r="Y12" s="157"/>
      <c r="Z12" s="28">
        <v>70</v>
      </c>
      <c r="AA12" s="28">
        <v>30</v>
      </c>
      <c r="AB12" s="10" t="s">
        <v>420</v>
      </c>
      <c r="AC12" s="10" t="s">
        <v>22</v>
      </c>
      <c r="AD12" s="10" t="s">
        <v>33</v>
      </c>
      <c r="AE12" s="10" t="s">
        <v>421</v>
      </c>
      <c r="AF12" s="10" t="s">
        <v>421</v>
      </c>
      <c r="AG12" s="165"/>
    </row>
    <row r="13" spans="1:33" s="84" customFormat="1" ht="15">
      <c r="A13" s="220"/>
      <c r="B13" s="9">
        <v>6</v>
      </c>
      <c r="C13" s="45" t="s">
        <v>38</v>
      </c>
      <c r="D13" s="154">
        <v>2.85</v>
      </c>
      <c r="E13" s="10" t="s">
        <v>423</v>
      </c>
      <c r="F13" s="10" t="s">
        <v>424</v>
      </c>
      <c r="G13" s="51" t="s">
        <v>418</v>
      </c>
      <c r="H13" s="10"/>
      <c r="I13" s="10"/>
      <c r="J13" s="10"/>
      <c r="K13" s="10"/>
      <c r="L13" s="10"/>
      <c r="M13" s="10"/>
      <c r="N13" s="10" t="s">
        <v>422</v>
      </c>
      <c r="O13" s="10"/>
      <c r="P13" s="157">
        <v>2.4500000000000002</v>
      </c>
      <c r="Q13" s="157"/>
      <c r="R13" s="157"/>
      <c r="S13" s="157"/>
      <c r="T13" s="157">
        <v>2.4500000000000002</v>
      </c>
      <c r="U13" s="157"/>
      <c r="V13" s="157"/>
      <c r="W13" s="157"/>
      <c r="X13" s="157"/>
      <c r="Y13" s="157"/>
      <c r="Z13" s="28">
        <v>85</v>
      </c>
      <c r="AA13" s="28">
        <v>15</v>
      </c>
      <c r="AB13" s="10" t="s">
        <v>420</v>
      </c>
      <c r="AC13" s="10" t="s">
        <v>22</v>
      </c>
      <c r="AD13" s="10" t="s">
        <v>33</v>
      </c>
      <c r="AE13" s="10" t="s">
        <v>421</v>
      </c>
      <c r="AF13" s="10" t="s">
        <v>421</v>
      </c>
      <c r="AG13" s="165"/>
    </row>
    <row r="14" spans="1:33" s="84" customFormat="1" ht="15">
      <c r="A14" s="220"/>
      <c r="B14" s="9">
        <v>7</v>
      </c>
      <c r="C14" s="47" t="s">
        <v>40</v>
      </c>
      <c r="D14" s="155">
        <v>2.57</v>
      </c>
      <c r="E14" s="10" t="s">
        <v>423</v>
      </c>
      <c r="F14" s="10" t="s">
        <v>424</v>
      </c>
      <c r="G14" s="51" t="s">
        <v>418</v>
      </c>
      <c r="H14" s="10"/>
      <c r="I14" s="10"/>
      <c r="J14" s="10"/>
      <c r="K14" s="10"/>
      <c r="L14" s="10"/>
      <c r="M14" s="10"/>
      <c r="N14" s="10" t="s">
        <v>422</v>
      </c>
      <c r="O14" s="10"/>
      <c r="P14" s="157">
        <v>2.1240000000000001</v>
      </c>
      <c r="Q14" s="157"/>
      <c r="R14" s="157"/>
      <c r="S14" s="157"/>
      <c r="T14" s="157">
        <v>1.9630000000000001</v>
      </c>
      <c r="U14" s="157"/>
      <c r="V14" s="157"/>
      <c r="W14" s="157"/>
      <c r="X14" s="157"/>
      <c r="Y14" s="157"/>
      <c r="Z14" s="28">
        <v>80</v>
      </c>
      <c r="AA14" s="28">
        <v>20</v>
      </c>
      <c r="AB14" s="10" t="s">
        <v>420</v>
      </c>
      <c r="AC14" s="10" t="s">
        <v>22</v>
      </c>
      <c r="AD14" s="10" t="s">
        <v>33</v>
      </c>
      <c r="AE14" s="10" t="s">
        <v>421</v>
      </c>
      <c r="AF14" s="10" t="s">
        <v>421</v>
      </c>
      <c r="AG14" s="165"/>
    </row>
    <row r="15" spans="1:33" s="84" customFormat="1" ht="15">
      <c r="A15" s="220"/>
      <c r="B15" s="9">
        <v>8</v>
      </c>
      <c r="C15" s="45" t="s">
        <v>42</v>
      </c>
      <c r="D15" s="154">
        <v>2.21</v>
      </c>
      <c r="E15" s="10" t="s">
        <v>423</v>
      </c>
      <c r="F15" s="10" t="s">
        <v>417</v>
      </c>
      <c r="G15" s="10" t="s">
        <v>418</v>
      </c>
      <c r="H15" s="10"/>
      <c r="I15" s="10"/>
      <c r="J15" s="10"/>
      <c r="K15" s="10"/>
      <c r="L15" s="10"/>
      <c r="M15" s="10"/>
      <c r="N15" s="10" t="s">
        <v>422</v>
      </c>
      <c r="O15" s="10"/>
      <c r="P15" s="157">
        <v>1.56</v>
      </c>
      <c r="Q15" s="157"/>
      <c r="R15" s="157"/>
      <c r="S15" s="157"/>
      <c r="T15" s="157">
        <v>1.32</v>
      </c>
      <c r="U15" s="157"/>
      <c r="V15" s="157"/>
      <c r="W15" s="157"/>
      <c r="X15" s="157"/>
      <c r="Y15" s="157"/>
      <c r="Z15" s="28">
        <v>88</v>
      </c>
      <c r="AA15" s="28">
        <v>12</v>
      </c>
      <c r="AB15" s="9" t="s">
        <v>420</v>
      </c>
      <c r="AC15" s="10" t="s">
        <v>43</v>
      </c>
      <c r="AD15" s="10" t="s">
        <v>44</v>
      </c>
      <c r="AE15" s="10" t="s">
        <v>421</v>
      </c>
      <c r="AF15" s="9" t="s">
        <v>421</v>
      </c>
      <c r="AG15" s="165"/>
    </row>
    <row r="16" spans="1:33" s="84" customFormat="1" ht="15">
      <c r="A16" s="220"/>
      <c r="B16" s="9">
        <v>9</v>
      </c>
      <c r="C16" s="45" t="s">
        <v>47</v>
      </c>
      <c r="D16" s="154">
        <v>2.0152999999999999</v>
      </c>
      <c r="E16" s="10">
        <v>1983</v>
      </c>
      <c r="F16" s="10" t="s">
        <v>425</v>
      </c>
      <c r="G16" s="10" t="s">
        <v>418</v>
      </c>
      <c r="H16" s="10"/>
      <c r="I16" s="10"/>
      <c r="J16" s="10"/>
      <c r="K16" s="10"/>
      <c r="L16" s="10"/>
      <c r="M16" s="10"/>
      <c r="N16" s="10" t="s">
        <v>422</v>
      </c>
      <c r="O16" s="10"/>
      <c r="P16" s="157">
        <v>2.4119999999999999</v>
      </c>
      <c r="Q16" s="157"/>
      <c r="R16" s="157"/>
      <c r="S16" s="157"/>
      <c r="T16" s="157">
        <v>2.0150000000000001</v>
      </c>
      <c r="U16" s="157"/>
      <c r="V16" s="157"/>
      <c r="W16" s="157"/>
      <c r="X16" s="157"/>
      <c r="Y16" s="157"/>
      <c r="Z16" s="28">
        <v>80</v>
      </c>
      <c r="AA16" s="28">
        <v>20</v>
      </c>
      <c r="AB16" s="10" t="s">
        <v>420</v>
      </c>
      <c r="AC16" s="10" t="s">
        <v>43</v>
      </c>
      <c r="AD16" s="10" t="s">
        <v>44</v>
      </c>
      <c r="AE16" s="10" t="s">
        <v>421</v>
      </c>
      <c r="AF16" s="9" t="s">
        <v>421</v>
      </c>
      <c r="AG16" s="165"/>
    </row>
    <row r="17" spans="1:33" s="84" customFormat="1" ht="15">
      <c r="A17" s="220"/>
      <c r="B17" s="9">
        <v>10</v>
      </c>
      <c r="C17" s="47" t="s">
        <v>51</v>
      </c>
      <c r="D17" s="154">
        <v>1.8</v>
      </c>
      <c r="E17" s="10">
        <v>1965</v>
      </c>
      <c r="F17" s="10" t="s">
        <v>417</v>
      </c>
      <c r="G17" s="10" t="s">
        <v>418</v>
      </c>
      <c r="H17" s="10"/>
      <c r="I17" s="10" t="s">
        <v>418</v>
      </c>
      <c r="J17" s="10" t="s">
        <v>418</v>
      </c>
      <c r="K17" s="10" t="s">
        <v>418</v>
      </c>
      <c r="L17" s="10" t="s">
        <v>418</v>
      </c>
      <c r="M17" s="10"/>
      <c r="N17" s="10" t="s">
        <v>426</v>
      </c>
      <c r="O17" s="10"/>
      <c r="P17" s="159">
        <v>1.3</v>
      </c>
      <c r="Q17" s="159"/>
      <c r="R17" s="159"/>
      <c r="S17" s="159"/>
      <c r="T17" s="159">
        <v>1.3</v>
      </c>
      <c r="U17" s="159"/>
      <c r="V17" s="159"/>
      <c r="W17" s="159"/>
      <c r="X17" s="159"/>
      <c r="Y17" s="159"/>
      <c r="Z17" s="10">
        <v>40</v>
      </c>
      <c r="AA17" s="10">
        <v>60</v>
      </c>
      <c r="AB17" s="10" t="s">
        <v>420</v>
      </c>
      <c r="AC17" s="10" t="s">
        <v>52</v>
      </c>
      <c r="AD17" s="10" t="s">
        <v>53</v>
      </c>
      <c r="AE17" s="10" t="s">
        <v>421</v>
      </c>
      <c r="AF17" s="10" t="s">
        <v>421</v>
      </c>
      <c r="AG17" s="166"/>
    </row>
    <row r="18" spans="1:33" s="84" customFormat="1" ht="15">
      <c r="A18" s="220"/>
      <c r="B18" s="9">
        <v>11</v>
      </c>
      <c r="C18" s="47" t="s">
        <v>56</v>
      </c>
      <c r="D18" s="154">
        <v>1.3</v>
      </c>
      <c r="E18" s="10" t="s">
        <v>423</v>
      </c>
      <c r="F18" s="10" t="s">
        <v>424</v>
      </c>
      <c r="G18" s="10" t="s">
        <v>418</v>
      </c>
      <c r="H18" s="10"/>
      <c r="I18" s="10"/>
      <c r="J18" s="10" t="s">
        <v>418</v>
      </c>
      <c r="K18" s="10" t="s">
        <v>418</v>
      </c>
      <c r="L18" s="10" t="s">
        <v>418</v>
      </c>
      <c r="M18" s="10"/>
      <c r="N18" s="10" t="s">
        <v>427</v>
      </c>
      <c r="O18" s="10"/>
      <c r="P18" s="159">
        <v>0.9</v>
      </c>
      <c r="Q18" s="159"/>
      <c r="R18" s="159"/>
      <c r="S18" s="159"/>
      <c r="T18" s="159">
        <v>0.81</v>
      </c>
      <c r="U18" s="159"/>
      <c r="V18" s="159"/>
      <c r="W18" s="159"/>
      <c r="X18" s="159"/>
      <c r="Y18" s="159"/>
      <c r="Z18" s="10">
        <v>85</v>
      </c>
      <c r="AA18" s="10">
        <v>15</v>
      </c>
      <c r="AB18" s="10" t="s">
        <v>420</v>
      </c>
      <c r="AC18" s="10" t="s">
        <v>52</v>
      </c>
      <c r="AD18" s="10" t="s">
        <v>53</v>
      </c>
      <c r="AE18" s="10" t="s">
        <v>421</v>
      </c>
      <c r="AF18" s="10" t="s">
        <v>421</v>
      </c>
      <c r="AG18" s="166"/>
    </row>
    <row r="19" spans="1:33" s="84" customFormat="1" ht="15">
      <c r="A19" s="220"/>
      <c r="B19" s="9">
        <v>12</v>
      </c>
      <c r="C19" s="47" t="s">
        <v>58</v>
      </c>
      <c r="D19" s="155">
        <v>2.5</v>
      </c>
      <c r="E19" s="10">
        <v>1959</v>
      </c>
      <c r="F19" s="10" t="s">
        <v>417</v>
      </c>
      <c r="G19" s="10" t="s">
        <v>418</v>
      </c>
      <c r="H19" s="10"/>
      <c r="I19" s="10"/>
      <c r="J19" s="10" t="s">
        <v>418</v>
      </c>
      <c r="K19" s="10" t="s">
        <v>418</v>
      </c>
      <c r="L19" s="10" t="s">
        <v>418</v>
      </c>
      <c r="M19" s="10"/>
      <c r="N19" s="10" t="s">
        <v>426</v>
      </c>
      <c r="O19" s="10"/>
      <c r="P19" s="159">
        <v>1.5</v>
      </c>
      <c r="Q19" s="159"/>
      <c r="R19" s="159"/>
      <c r="S19" s="159"/>
      <c r="T19" s="159">
        <v>0.8</v>
      </c>
      <c r="U19" s="159"/>
      <c r="V19" s="159"/>
      <c r="W19" s="159"/>
      <c r="X19" s="159"/>
      <c r="Y19" s="159"/>
      <c r="Z19" s="10">
        <v>70</v>
      </c>
      <c r="AA19" s="10">
        <v>30</v>
      </c>
      <c r="AB19" s="10" t="s">
        <v>420</v>
      </c>
      <c r="AC19" s="10" t="s">
        <v>52</v>
      </c>
      <c r="AD19" s="10" t="s">
        <v>53</v>
      </c>
      <c r="AE19" s="10" t="s">
        <v>421</v>
      </c>
      <c r="AF19" s="10" t="s">
        <v>421</v>
      </c>
      <c r="AG19" s="166"/>
    </row>
    <row r="20" spans="1:33" s="84" customFormat="1" ht="15">
      <c r="A20" s="220"/>
      <c r="B20" s="9">
        <v>13</v>
      </c>
      <c r="C20" s="47" t="s">
        <v>60</v>
      </c>
      <c r="D20" s="155">
        <v>2.04</v>
      </c>
      <c r="E20" s="10" t="s">
        <v>423</v>
      </c>
      <c r="F20" s="10" t="s">
        <v>424</v>
      </c>
      <c r="G20" s="10" t="s">
        <v>418</v>
      </c>
      <c r="H20" s="10"/>
      <c r="I20" s="10"/>
      <c r="J20" s="10"/>
      <c r="K20" s="10"/>
      <c r="L20" s="10"/>
      <c r="M20" s="10"/>
      <c r="N20" s="10" t="s">
        <v>427</v>
      </c>
      <c r="O20" s="10"/>
      <c r="P20" s="159">
        <v>1.2</v>
      </c>
      <c r="Q20" s="159"/>
      <c r="R20" s="159"/>
      <c r="S20" s="159"/>
      <c r="T20" s="159">
        <v>1.2</v>
      </c>
      <c r="U20" s="159"/>
      <c r="V20" s="159"/>
      <c r="W20" s="159"/>
      <c r="X20" s="159"/>
      <c r="Y20" s="159"/>
      <c r="Z20" s="10">
        <v>8</v>
      </c>
      <c r="AA20" s="10">
        <v>92</v>
      </c>
      <c r="AB20" s="10" t="s">
        <v>420</v>
      </c>
      <c r="AC20" s="10" t="s">
        <v>52</v>
      </c>
      <c r="AD20" s="10" t="s">
        <v>61</v>
      </c>
      <c r="AE20" s="10" t="s">
        <v>421</v>
      </c>
      <c r="AF20" s="10" t="s">
        <v>421</v>
      </c>
      <c r="AG20" s="166"/>
    </row>
    <row r="21" spans="1:33" s="84" customFormat="1" ht="15">
      <c r="A21" s="220"/>
      <c r="B21" s="9">
        <v>14</v>
      </c>
      <c r="C21" s="47" t="s">
        <v>64</v>
      </c>
      <c r="D21" s="155">
        <v>4.18</v>
      </c>
      <c r="E21" s="10">
        <v>1962</v>
      </c>
      <c r="F21" s="10" t="s">
        <v>428</v>
      </c>
      <c r="G21" s="10" t="s">
        <v>418</v>
      </c>
      <c r="H21" s="10"/>
      <c r="I21" s="10"/>
      <c r="J21" s="10"/>
      <c r="K21" s="10"/>
      <c r="L21" s="10"/>
      <c r="M21" s="10"/>
      <c r="N21" s="10" t="s">
        <v>427</v>
      </c>
      <c r="O21" s="10"/>
      <c r="P21" s="159">
        <v>2.7</v>
      </c>
      <c r="Q21" s="159"/>
      <c r="R21" s="159"/>
      <c r="S21" s="159"/>
      <c r="T21" s="159">
        <v>2.7</v>
      </c>
      <c r="U21" s="159"/>
      <c r="V21" s="159"/>
      <c r="W21" s="159"/>
      <c r="X21" s="159"/>
      <c r="Y21" s="159"/>
      <c r="Z21" s="10">
        <v>7</v>
      </c>
      <c r="AA21" s="10">
        <v>93</v>
      </c>
      <c r="AB21" s="10" t="s">
        <v>420</v>
      </c>
      <c r="AC21" s="10" t="s">
        <v>52</v>
      </c>
      <c r="AD21" s="10" t="s">
        <v>61</v>
      </c>
      <c r="AE21" s="10" t="s">
        <v>421</v>
      </c>
      <c r="AF21" s="10" t="s">
        <v>421</v>
      </c>
      <c r="AG21" s="166"/>
    </row>
    <row r="22" spans="1:33" s="84" customFormat="1" ht="15">
      <c r="A22" s="220"/>
      <c r="B22" s="9">
        <v>15</v>
      </c>
      <c r="C22" s="47" t="s">
        <v>66</v>
      </c>
      <c r="D22" s="154">
        <v>1.31</v>
      </c>
      <c r="E22" s="10">
        <v>2002</v>
      </c>
      <c r="F22" s="10" t="s">
        <v>424</v>
      </c>
      <c r="G22" s="10" t="s">
        <v>418</v>
      </c>
      <c r="H22" s="10"/>
      <c r="I22" s="10"/>
      <c r="J22" s="10"/>
      <c r="K22" s="10"/>
      <c r="L22" s="10"/>
      <c r="M22" s="10"/>
      <c r="N22" s="10" t="s">
        <v>422</v>
      </c>
      <c r="O22" s="10"/>
      <c r="P22" s="159">
        <v>1.29</v>
      </c>
      <c r="Q22" s="159"/>
      <c r="R22" s="159"/>
      <c r="S22" s="159"/>
      <c r="T22" s="159">
        <v>1.28</v>
      </c>
      <c r="U22" s="159"/>
      <c r="V22" s="159"/>
      <c r="W22" s="159"/>
      <c r="X22" s="159"/>
      <c r="Y22" s="159"/>
      <c r="Z22" s="10">
        <v>84</v>
      </c>
      <c r="AA22" s="10">
        <v>16</v>
      </c>
      <c r="AB22" s="10" t="s">
        <v>420</v>
      </c>
      <c r="AC22" s="10" t="s">
        <v>52</v>
      </c>
      <c r="AD22" s="10" t="s">
        <v>67</v>
      </c>
      <c r="AE22" s="10" t="s">
        <v>421</v>
      </c>
      <c r="AF22" s="10" t="s">
        <v>421</v>
      </c>
      <c r="AG22" s="166"/>
    </row>
    <row r="23" spans="1:33" s="84" customFormat="1" ht="15">
      <c r="A23" s="220"/>
      <c r="B23" s="9">
        <v>16</v>
      </c>
      <c r="C23" s="47" t="s">
        <v>70</v>
      </c>
      <c r="D23" s="154">
        <v>1.19</v>
      </c>
      <c r="E23" s="10">
        <v>2004</v>
      </c>
      <c r="F23" s="10" t="s">
        <v>424</v>
      </c>
      <c r="G23" s="10" t="s">
        <v>418</v>
      </c>
      <c r="H23" s="10"/>
      <c r="I23" s="10"/>
      <c r="J23" s="10"/>
      <c r="K23" s="10"/>
      <c r="L23" s="10"/>
      <c r="M23" s="10"/>
      <c r="N23" s="10" t="s">
        <v>422</v>
      </c>
      <c r="O23" s="10"/>
      <c r="P23" s="159">
        <v>1.1499999999999999</v>
      </c>
      <c r="Q23" s="159"/>
      <c r="R23" s="159"/>
      <c r="S23" s="159"/>
      <c r="T23" s="159">
        <v>1.1499999999999999</v>
      </c>
      <c r="U23" s="159"/>
      <c r="V23" s="159"/>
      <c r="W23" s="159"/>
      <c r="X23" s="159"/>
      <c r="Y23" s="159"/>
      <c r="Z23" s="10">
        <v>86</v>
      </c>
      <c r="AA23" s="10">
        <v>14</v>
      </c>
      <c r="AB23" s="10" t="s">
        <v>420</v>
      </c>
      <c r="AC23" s="10" t="s">
        <v>52</v>
      </c>
      <c r="AD23" s="10" t="s">
        <v>67</v>
      </c>
      <c r="AE23" s="10" t="s">
        <v>421</v>
      </c>
      <c r="AF23" s="10" t="s">
        <v>421</v>
      </c>
      <c r="AG23" s="166"/>
    </row>
    <row r="24" spans="1:33" s="84" customFormat="1" ht="15">
      <c r="A24" s="220"/>
      <c r="B24" s="9">
        <v>17</v>
      </c>
      <c r="C24" s="47" t="s">
        <v>71</v>
      </c>
      <c r="D24" s="154">
        <v>1.5309999999999999</v>
      </c>
      <c r="E24" s="10">
        <v>2008</v>
      </c>
      <c r="F24" s="39" t="s">
        <v>424</v>
      </c>
      <c r="G24" s="10" t="s">
        <v>418</v>
      </c>
      <c r="H24" s="10"/>
      <c r="I24" s="10"/>
      <c r="J24" s="10"/>
      <c r="K24" s="10"/>
      <c r="L24" s="10"/>
      <c r="M24" s="10"/>
      <c r="N24" s="10" t="s">
        <v>422</v>
      </c>
      <c r="O24" s="10"/>
      <c r="P24" s="159">
        <v>1.21</v>
      </c>
      <c r="Q24" s="159"/>
      <c r="R24" s="159"/>
      <c r="S24" s="159"/>
      <c r="T24" s="159">
        <v>1.21</v>
      </c>
      <c r="U24" s="159"/>
      <c r="V24" s="159"/>
      <c r="W24" s="159"/>
      <c r="X24" s="159"/>
      <c r="Y24" s="159"/>
      <c r="Z24" s="10">
        <v>55</v>
      </c>
      <c r="AA24" s="10">
        <v>45</v>
      </c>
      <c r="AB24" s="10" t="s">
        <v>420</v>
      </c>
      <c r="AC24" s="10" t="s">
        <v>52</v>
      </c>
      <c r="AD24" s="10" t="s">
        <v>67</v>
      </c>
      <c r="AE24" s="10" t="s">
        <v>421</v>
      </c>
      <c r="AF24" s="10" t="s">
        <v>421</v>
      </c>
      <c r="AG24" s="166"/>
    </row>
    <row r="25" spans="1:33" s="84" customFormat="1" ht="15">
      <c r="A25" s="220"/>
      <c r="B25" s="9">
        <v>18</v>
      </c>
      <c r="C25" s="47" t="s">
        <v>73</v>
      </c>
      <c r="D25" s="154">
        <v>1.69</v>
      </c>
      <c r="E25" s="10">
        <v>1995</v>
      </c>
      <c r="F25" s="10" t="s">
        <v>424</v>
      </c>
      <c r="G25" s="10" t="s">
        <v>418</v>
      </c>
      <c r="H25" s="10"/>
      <c r="I25" s="10"/>
      <c r="J25" s="10" t="s">
        <v>418</v>
      </c>
      <c r="K25" s="10" t="s">
        <v>418</v>
      </c>
      <c r="L25" s="10" t="s">
        <v>418</v>
      </c>
      <c r="M25" s="10"/>
      <c r="N25" s="10" t="s">
        <v>429</v>
      </c>
      <c r="O25" s="10"/>
      <c r="P25" s="159">
        <v>1.69</v>
      </c>
      <c r="Q25" s="159"/>
      <c r="R25" s="159"/>
      <c r="S25" s="159"/>
      <c r="T25" s="159">
        <v>1.69</v>
      </c>
      <c r="U25" s="159"/>
      <c r="V25" s="159"/>
      <c r="W25" s="159"/>
      <c r="X25" s="159"/>
      <c r="Y25" s="159"/>
      <c r="Z25" s="10">
        <v>77</v>
      </c>
      <c r="AA25" s="10">
        <v>23</v>
      </c>
      <c r="AB25" s="10" t="s">
        <v>420</v>
      </c>
      <c r="AC25" s="10" t="s">
        <v>52</v>
      </c>
      <c r="AD25" s="10" t="s">
        <v>74</v>
      </c>
      <c r="AE25" s="10" t="s">
        <v>421</v>
      </c>
      <c r="AF25" s="10" t="s">
        <v>421</v>
      </c>
      <c r="AG25" s="166"/>
    </row>
    <row r="26" spans="1:33" s="84" customFormat="1" ht="15">
      <c r="A26" s="220"/>
      <c r="B26" s="9">
        <v>19</v>
      </c>
      <c r="C26" s="47" t="s">
        <v>77</v>
      </c>
      <c r="D26" s="154">
        <v>1.74</v>
      </c>
      <c r="E26" s="10">
        <v>1983</v>
      </c>
      <c r="F26" s="10" t="s">
        <v>424</v>
      </c>
      <c r="G26" s="10" t="s">
        <v>418</v>
      </c>
      <c r="H26" s="10"/>
      <c r="I26" s="10"/>
      <c r="J26" s="10" t="s">
        <v>418</v>
      </c>
      <c r="K26" s="10" t="s">
        <v>418</v>
      </c>
      <c r="L26" s="10" t="s">
        <v>418</v>
      </c>
      <c r="M26" s="10"/>
      <c r="N26" s="10" t="s">
        <v>429</v>
      </c>
      <c r="O26" s="10"/>
      <c r="P26" s="159">
        <v>1.74</v>
      </c>
      <c r="Q26" s="159"/>
      <c r="R26" s="159"/>
      <c r="S26" s="159"/>
      <c r="T26" s="159">
        <v>1.74</v>
      </c>
      <c r="U26" s="159"/>
      <c r="V26" s="159"/>
      <c r="W26" s="159"/>
      <c r="X26" s="159"/>
      <c r="Y26" s="159"/>
      <c r="Z26" s="10">
        <v>78</v>
      </c>
      <c r="AA26" s="10">
        <v>22</v>
      </c>
      <c r="AB26" s="10" t="s">
        <v>420</v>
      </c>
      <c r="AC26" s="10" t="s">
        <v>52</v>
      </c>
      <c r="AD26" s="10" t="s">
        <v>74</v>
      </c>
      <c r="AE26" s="10" t="s">
        <v>421</v>
      </c>
      <c r="AF26" s="10" t="s">
        <v>421</v>
      </c>
      <c r="AG26" s="166"/>
    </row>
    <row r="27" spans="1:33" s="84" customFormat="1" ht="15">
      <c r="A27" s="220"/>
      <c r="B27" s="9">
        <v>20</v>
      </c>
      <c r="C27" s="47" t="s">
        <v>79</v>
      </c>
      <c r="D27" s="154">
        <v>1.46</v>
      </c>
      <c r="E27" s="10">
        <v>1962</v>
      </c>
      <c r="F27" s="10" t="s">
        <v>417</v>
      </c>
      <c r="G27" s="10" t="s">
        <v>418</v>
      </c>
      <c r="H27" s="10" t="s">
        <v>418</v>
      </c>
      <c r="I27" s="10" t="s">
        <v>418</v>
      </c>
      <c r="J27" s="10" t="s">
        <v>418</v>
      </c>
      <c r="K27" s="10" t="s">
        <v>418</v>
      </c>
      <c r="L27" s="10"/>
      <c r="M27" s="10" t="s">
        <v>418</v>
      </c>
      <c r="N27" s="10" t="s">
        <v>426</v>
      </c>
      <c r="O27" s="10"/>
      <c r="P27" s="159">
        <v>1.1100000000000001</v>
      </c>
      <c r="Q27" s="159"/>
      <c r="R27" s="159"/>
      <c r="S27" s="159"/>
      <c r="T27" s="159">
        <v>0.78</v>
      </c>
      <c r="U27" s="159"/>
      <c r="V27" s="159"/>
      <c r="W27" s="159"/>
      <c r="X27" s="159"/>
      <c r="Y27" s="159"/>
      <c r="Z27" s="10">
        <v>16</v>
      </c>
      <c r="AA27" s="10">
        <v>84</v>
      </c>
      <c r="AB27" s="10" t="s">
        <v>420</v>
      </c>
      <c r="AC27" s="10" t="s">
        <v>52</v>
      </c>
      <c r="AD27" s="10" t="s">
        <v>74</v>
      </c>
      <c r="AE27" s="10" t="s">
        <v>421</v>
      </c>
      <c r="AF27" s="10" t="s">
        <v>421</v>
      </c>
      <c r="AG27" s="166"/>
    </row>
    <row r="28" spans="1:33" s="84" customFormat="1" ht="15">
      <c r="A28" s="220"/>
      <c r="B28" s="9">
        <v>21</v>
      </c>
      <c r="C28" s="47" t="s">
        <v>81</v>
      </c>
      <c r="D28" s="154">
        <v>2.6</v>
      </c>
      <c r="E28" s="10">
        <v>1982</v>
      </c>
      <c r="F28" s="10" t="s">
        <v>424</v>
      </c>
      <c r="G28" s="10" t="s">
        <v>418</v>
      </c>
      <c r="H28" s="10"/>
      <c r="I28" s="10"/>
      <c r="J28" s="10" t="s">
        <v>418</v>
      </c>
      <c r="K28" s="10" t="s">
        <v>418</v>
      </c>
      <c r="L28" s="10" t="s">
        <v>418</v>
      </c>
      <c r="M28" s="10"/>
      <c r="N28" s="10" t="s">
        <v>429</v>
      </c>
      <c r="O28" s="10"/>
      <c r="P28" s="159">
        <v>2.6</v>
      </c>
      <c r="Q28" s="159"/>
      <c r="R28" s="159"/>
      <c r="S28" s="159"/>
      <c r="T28" s="159">
        <v>2.37</v>
      </c>
      <c r="U28" s="159"/>
      <c r="V28" s="159"/>
      <c r="W28" s="159"/>
      <c r="X28" s="159"/>
      <c r="Y28" s="159"/>
      <c r="Z28" s="10">
        <v>75</v>
      </c>
      <c r="AA28" s="10">
        <v>25</v>
      </c>
      <c r="AB28" s="10" t="s">
        <v>420</v>
      </c>
      <c r="AC28" s="10" t="s">
        <v>52</v>
      </c>
      <c r="AD28" s="10" t="s">
        <v>74</v>
      </c>
      <c r="AE28" s="10" t="s">
        <v>421</v>
      </c>
      <c r="AF28" s="10" t="s">
        <v>421</v>
      </c>
      <c r="AG28" s="166"/>
    </row>
    <row r="29" spans="1:33" s="84" customFormat="1" ht="15">
      <c r="A29" s="220"/>
      <c r="B29" s="9">
        <v>22</v>
      </c>
      <c r="C29" s="47" t="s">
        <v>82</v>
      </c>
      <c r="D29" s="154">
        <v>1.1000000000000001</v>
      </c>
      <c r="E29" s="10">
        <v>1987</v>
      </c>
      <c r="F29" s="10" t="s">
        <v>424</v>
      </c>
      <c r="G29" s="10" t="s">
        <v>418</v>
      </c>
      <c r="H29" s="10"/>
      <c r="I29" s="10"/>
      <c r="J29" s="10" t="s">
        <v>418</v>
      </c>
      <c r="K29" s="10" t="s">
        <v>418</v>
      </c>
      <c r="L29" s="10" t="s">
        <v>418</v>
      </c>
      <c r="M29" s="10"/>
      <c r="N29" s="10" t="s">
        <v>429</v>
      </c>
      <c r="O29" s="10"/>
      <c r="P29" s="159">
        <v>1.1000000000000001</v>
      </c>
      <c r="Q29" s="159"/>
      <c r="R29" s="159"/>
      <c r="S29" s="159"/>
      <c r="T29" s="159">
        <v>1.1000000000000001</v>
      </c>
      <c r="U29" s="159"/>
      <c r="V29" s="159"/>
      <c r="W29" s="159"/>
      <c r="X29" s="159"/>
      <c r="Y29" s="159"/>
      <c r="Z29" s="10">
        <v>5</v>
      </c>
      <c r="AA29" s="10">
        <v>95</v>
      </c>
      <c r="AB29" s="10" t="s">
        <v>420</v>
      </c>
      <c r="AC29" s="10" t="s">
        <v>52</v>
      </c>
      <c r="AD29" s="10" t="s">
        <v>74</v>
      </c>
      <c r="AE29" s="10" t="s">
        <v>421</v>
      </c>
      <c r="AF29" s="10" t="s">
        <v>421</v>
      </c>
      <c r="AG29" s="166"/>
    </row>
    <row r="30" spans="1:33" s="84" customFormat="1" ht="15">
      <c r="A30" s="220"/>
      <c r="B30" s="9">
        <v>23</v>
      </c>
      <c r="C30" s="47" t="s">
        <v>84</v>
      </c>
      <c r="D30" s="154">
        <v>1.6</v>
      </c>
      <c r="E30" s="10">
        <v>1991</v>
      </c>
      <c r="F30" s="10" t="s">
        <v>424</v>
      </c>
      <c r="G30" s="10" t="s">
        <v>418</v>
      </c>
      <c r="H30" s="10"/>
      <c r="I30" s="10"/>
      <c r="J30" s="10" t="s">
        <v>418</v>
      </c>
      <c r="K30" s="10" t="s">
        <v>418</v>
      </c>
      <c r="L30" s="10" t="s">
        <v>418</v>
      </c>
      <c r="M30" s="10"/>
      <c r="N30" s="10" t="s">
        <v>429</v>
      </c>
      <c r="O30" s="10"/>
      <c r="P30" s="159">
        <v>1.6</v>
      </c>
      <c r="Q30" s="159"/>
      <c r="R30" s="159"/>
      <c r="S30" s="159"/>
      <c r="T30" s="159">
        <v>1.6</v>
      </c>
      <c r="U30" s="159"/>
      <c r="V30" s="159"/>
      <c r="W30" s="159"/>
      <c r="X30" s="159"/>
      <c r="Y30" s="159"/>
      <c r="Z30" s="10">
        <v>65</v>
      </c>
      <c r="AA30" s="10">
        <v>35</v>
      </c>
      <c r="AB30" s="10" t="s">
        <v>420</v>
      </c>
      <c r="AC30" s="10" t="s">
        <v>52</v>
      </c>
      <c r="AD30" s="10" t="s">
        <v>74</v>
      </c>
      <c r="AE30" s="10" t="s">
        <v>421</v>
      </c>
      <c r="AF30" s="10" t="s">
        <v>421</v>
      </c>
      <c r="AG30" s="166"/>
    </row>
    <row r="31" spans="1:33" s="84" customFormat="1" ht="15">
      <c r="A31" s="220"/>
      <c r="B31" s="9">
        <v>24</v>
      </c>
      <c r="C31" s="47" t="s">
        <v>85</v>
      </c>
      <c r="D31" s="154">
        <v>1.236</v>
      </c>
      <c r="E31" s="10">
        <v>1994</v>
      </c>
      <c r="F31" s="10" t="s">
        <v>424</v>
      </c>
      <c r="G31" s="10" t="s">
        <v>418</v>
      </c>
      <c r="H31" s="10"/>
      <c r="I31" s="10"/>
      <c r="J31" s="10" t="s">
        <v>418</v>
      </c>
      <c r="K31" s="10" t="s">
        <v>418</v>
      </c>
      <c r="L31" s="10" t="s">
        <v>418</v>
      </c>
      <c r="M31" s="10"/>
      <c r="N31" s="10" t="s">
        <v>429</v>
      </c>
      <c r="O31" s="10"/>
      <c r="P31" s="159">
        <v>1.236</v>
      </c>
      <c r="Q31" s="159"/>
      <c r="R31" s="159"/>
      <c r="S31" s="159"/>
      <c r="T31" s="159">
        <v>1.236</v>
      </c>
      <c r="U31" s="159"/>
      <c r="V31" s="159"/>
      <c r="W31" s="159"/>
      <c r="X31" s="159"/>
      <c r="Y31" s="159"/>
      <c r="Z31" s="10">
        <v>70</v>
      </c>
      <c r="AA31" s="10">
        <v>30</v>
      </c>
      <c r="AB31" s="10" t="s">
        <v>420</v>
      </c>
      <c r="AC31" s="10" t="s">
        <v>52</v>
      </c>
      <c r="AD31" s="10" t="s">
        <v>74</v>
      </c>
      <c r="AE31" s="10" t="s">
        <v>421</v>
      </c>
      <c r="AF31" s="10" t="s">
        <v>421</v>
      </c>
      <c r="AG31" s="166"/>
    </row>
    <row r="32" spans="1:33" s="84" customFormat="1" ht="15">
      <c r="A32" s="220"/>
      <c r="B32" s="9">
        <v>25</v>
      </c>
      <c r="C32" s="47" t="s">
        <v>87</v>
      </c>
      <c r="D32" s="155">
        <v>1.1970000000000001</v>
      </c>
      <c r="E32" s="10">
        <v>1979</v>
      </c>
      <c r="F32" s="10" t="s">
        <v>424</v>
      </c>
      <c r="G32" s="10" t="s">
        <v>418</v>
      </c>
      <c r="H32" s="10"/>
      <c r="I32" s="10"/>
      <c r="J32" s="10" t="s">
        <v>418</v>
      </c>
      <c r="K32" s="10" t="s">
        <v>418</v>
      </c>
      <c r="L32" s="10" t="s">
        <v>418</v>
      </c>
      <c r="M32" s="10"/>
      <c r="N32" s="10" t="s">
        <v>429</v>
      </c>
      <c r="O32" s="10"/>
      <c r="P32" s="159">
        <v>1.2</v>
      </c>
      <c r="Q32" s="159"/>
      <c r="R32" s="159"/>
      <c r="S32" s="159"/>
      <c r="T32" s="159">
        <v>1.2</v>
      </c>
      <c r="U32" s="159"/>
      <c r="V32" s="159"/>
      <c r="W32" s="159"/>
      <c r="X32" s="159"/>
      <c r="Y32" s="159"/>
      <c r="Z32" s="10">
        <v>55</v>
      </c>
      <c r="AA32" s="10">
        <v>45</v>
      </c>
      <c r="AB32" s="10" t="s">
        <v>420</v>
      </c>
      <c r="AC32" s="10" t="s">
        <v>52</v>
      </c>
      <c r="AD32" s="10" t="s">
        <v>74</v>
      </c>
      <c r="AE32" s="10" t="s">
        <v>421</v>
      </c>
      <c r="AF32" s="10" t="s">
        <v>421</v>
      </c>
      <c r="AG32" s="166"/>
    </row>
    <row r="33" spans="1:33" s="84" customFormat="1" ht="15">
      <c r="A33" s="220"/>
      <c r="B33" s="9">
        <v>26</v>
      </c>
      <c r="C33" s="47" t="s">
        <v>88</v>
      </c>
      <c r="D33" s="155">
        <v>2</v>
      </c>
      <c r="E33" s="10">
        <v>1965</v>
      </c>
      <c r="F33" s="10" t="s">
        <v>417</v>
      </c>
      <c r="G33" s="10" t="s">
        <v>418</v>
      </c>
      <c r="H33" s="10" t="s">
        <v>418</v>
      </c>
      <c r="I33" s="10" t="s">
        <v>418</v>
      </c>
      <c r="J33" s="10" t="s">
        <v>418</v>
      </c>
      <c r="K33" s="10" t="s">
        <v>418</v>
      </c>
      <c r="L33" s="10"/>
      <c r="M33" s="10"/>
      <c r="N33" s="10" t="s">
        <v>426</v>
      </c>
      <c r="O33" s="10"/>
      <c r="P33" s="159">
        <v>1.3</v>
      </c>
      <c r="Q33" s="159"/>
      <c r="R33" s="159"/>
      <c r="S33" s="159"/>
      <c r="T33" s="159">
        <v>1.3</v>
      </c>
      <c r="U33" s="159"/>
      <c r="V33" s="159"/>
      <c r="W33" s="159"/>
      <c r="X33" s="159"/>
      <c r="Y33" s="159"/>
      <c r="Z33" s="10">
        <v>15</v>
      </c>
      <c r="AA33" s="10">
        <v>85</v>
      </c>
      <c r="AB33" s="10" t="s">
        <v>420</v>
      </c>
      <c r="AC33" s="10" t="s">
        <v>52</v>
      </c>
      <c r="AD33" s="10" t="s">
        <v>74</v>
      </c>
      <c r="AE33" s="10" t="s">
        <v>421</v>
      </c>
      <c r="AF33" s="10" t="s">
        <v>421</v>
      </c>
      <c r="AG33" s="166"/>
    </row>
    <row r="34" spans="1:33" s="84" customFormat="1" ht="15">
      <c r="A34" s="220"/>
      <c r="B34" s="9">
        <v>27</v>
      </c>
      <c r="C34" s="47" t="s">
        <v>89</v>
      </c>
      <c r="D34" s="154">
        <v>1.62</v>
      </c>
      <c r="E34" s="10">
        <v>1992</v>
      </c>
      <c r="F34" s="10" t="s">
        <v>424</v>
      </c>
      <c r="G34" s="10" t="s">
        <v>418</v>
      </c>
      <c r="H34" s="10"/>
      <c r="I34" s="10"/>
      <c r="J34" s="10" t="s">
        <v>418</v>
      </c>
      <c r="K34" s="10" t="s">
        <v>418</v>
      </c>
      <c r="L34" s="10" t="s">
        <v>418</v>
      </c>
      <c r="M34" s="10"/>
      <c r="N34" s="10" t="s">
        <v>429</v>
      </c>
      <c r="O34" s="10"/>
      <c r="P34" s="159">
        <v>1.62</v>
      </c>
      <c r="Q34" s="159"/>
      <c r="R34" s="159"/>
      <c r="S34" s="159"/>
      <c r="T34" s="159">
        <v>1.62</v>
      </c>
      <c r="U34" s="159"/>
      <c r="V34" s="159"/>
      <c r="W34" s="159"/>
      <c r="X34" s="159"/>
      <c r="Y34" s="159"/>
      <c r="Z34" s="10">
        <v>55</v>
      </c>
      <c r="AA34" s="10">
        <v>45</v>
      </c>
      <c r="AB34" s="10" t="s">
        <v>420</v>
      </c>
      <c r="AC34" s="10" t="s">
        <v>52</v>
      </c>
      <c r="AD34" s="10" t="s">
        <v>74</v>
      </c>
      <c r="AE34" s="10" t="s">
        <v>421</v>
      </c>
      <c r="AF34" s="10" t="s">
        <v>421</v>
      </c>
      <c r="AG34" s="166"/>
    </row>
    <row r="35" spans="1:33" s="84" customFormat="1" ht="15">
      <c r="A35" s="220"/>
      <c r="B35" s="9">
        <v>28</v>
      </c>
      <c r="C35" s="48" t="s">
        <v>90</v>
      </c>
      <c r="D35" s="154">
        <v>3.89</v>
      </c>
      <c r="E35" s="10">
        <v>2014</v>
      </c>
      <c r="F35" s="10" t="s">
        <v>424</v>
      </c>
      <c r="G35" s="10" t="s">
        <v>418</v>
      </c>
      <c r="H35" s="10"/>
      <c r="I35" s="10"/>
      <c r="J35" s="10" t="s">
        <v>418</v>
      </c>
      <c r="K35" s="10" t="s">
        <v>418</v>
      </c>
      <c r="L35" s="10" t="s">
        <v>418</v>
      </c>
      <c r="M35" s="10"/>
      <c r="N35" s="10" t="s">
        <v>422</v>
      </c>
      <c r="O35" s="10"/>
      <c r="P35" s="159">
        <v>4.71</v>
      </c>
      <c r="Q35" s="159"/>
      <c r="R35" s="159"/>
      <c r="S35" s="159"/>
      <c r="T35" s="159">
        <v>3.89</v>
      </c>
      <c r="U35" s="159"/>
      <c r="V35" s="159"/>
      <c r="W35" s="159"/>
      <c r="X35" s="159"/>
      <c r="Y35" s="159"/>
      <c r="Z35" s="10">
        <v>72</v>
      </c>
      <c r="AA35" s="10">
        <v>28</v>
      </c>
      <c r="AB35" s="10" t="s">
        <v>420</v>
      </c>
      <c r="AC35" s="10" t="s">
        <v>91</v>
      </c>
      <c r="AD35" s="10" t="s">
        <v>92</v>
      </c>
      <c r="AE35" s="10" t="s">
        <v>421</v>
      </c>
      <c r="AF35" s="10" t="s">
        <v>421</v>
      </c>
      <c r="AG35" s="166"/>
    </row>
    <row r="36" spans="1:33" s="84" customFormat="1" ht="15">
      <c r="A36" s="220"/>
      <c r="B36" s="9">
        <v>29</v>
      </c>
      <c r="C36" s="48" t="s">
        <v>96</v>
      </c>
      <c r="D36" s="154">
        <v>1.57</v>
      </c>
      <c r="E36" s="10">
        <v>2014</v>
      </c>
      <c r="F36" s="10" t="s">
        <v>424</v>
      </c>
      <c r="G36" s="10" t="s">
        <v>418</v>
      </c>
      <c r="H36" s="10"/>
      <c r="I36" s="10"/>
      <c r="J36" s="10" t="s">
        <v>418</v>
      </c>
      <c r="K36" s="10" t="s">
        <v>418</v>
      </c>
      <c r="L36" s="10" t="s">
        <v>418</v>
      </c>
      <c r="M36" s="10"/>
      <c r="N36" s="10" t="s">
        <v>422</v>
      </c>
      <c r="O36" s="10"/>
      <c r="P36" s="159">
        <v>1.92</v>
      </c>
      <c r="Q36" s="159"/>
      <c r="R36" s="159"/>
      <c r="S36" s="159"/>
      <c r="T36" s="159">
        <v>1.57</v>
      </c>
      <c r="U36" s="159"/>
      <c r="V36" s="159"/>
      <c r="W36" s="159"/>
      <c r="X36" s="159"/>
      <c r="Y36" s="159"/>
      <c r="Z36" s="10">
        <v>69</v>
      </c>
      <c r="AA36" s="10">
        <v>31</v>
      </c>
      <c r="AB36" s="10" t="s">
        <v>420</v>
      </c>
      <c r="AC36" s="10" t="s">
        <v>91</v>
      </c>
      <c r="AD36" s="10" t="s">
        <v>92</v>
      </c>
      <c r="AE36" s="10" t="s">
        <v>421</v>
      </c>
      <c r="AF36" s="10" t="s">
        <v>421</v>
      </c>
      <c r="AG36" s="166"/>
    </row>
    <row r="37" spans="1:33" s="84" customFormat="1" ht="15">
      <c r="A37" s="220"/>
      <c r="B37" s="9">
        <v>30</v>
      </c>
      <c r="C37" s="14" t="s">
        <v>98</v>
      </c>
      <c r="D37" s="155">
        <v>1.722</v>
      </c>
      <c r="E37" s="10">
        <v>1964</v>
      </c>
      <c r="F37" s="51" t="s">
        <v>417</v>
      </c>
      <c r="G37" s="10" t="s">
        <v>418</v>
      </c>
      <c r="H37" s="10"/>
      <c r="I37" s="10"/>
      <c r="J37" s="10"/>
      <c r="K37" s="10"/>
      <c r="L37" s="10"/>
      <c r="M37" s="10"/>
      <c r="N37" s="51" t="s">
        <v>419</v>
      </c>
      <c r="O37" s="51"/>
      <c r="P37" s="157">
        <v>1.7</v>
      </c>
      <c r="Q37" s="157"/>
      <c r="R37" s="157"/>
      <c r="S37" s="157"/>
      <c r="T37" s="157">
        <v>1.7</v>
      </c>
      <c r="U37" s="157"/>
      <c r="V37" s="157"/>
      <c r="W37" s="157"/>
      <c r="X37" s="157"/>
      <c r="Y37" s="157"/>
      <c r="Z37" s="28">
        <v>95</v>
      </c>
      <c r="AA37" s="28">
        <v>5</v>
      </c>
      <c r="AB37" s="10" t="s">
        <v>420</v>
      </c>
      <c r="AC37" s="51" t="s">
        <v>99</v>
      </c>
      <c r="AD37" s="51" t="s">
        <v>100</v>
      </c>
      <c r="AE37" s="10" t="s">
        <v>421</v>
      </c>
      <c r="AF37" s="10" t="s">
        <v>421</v>
      </c>
      <c r="AG37" s="167"/>
    </row>
    <row r="38" spans="1:33" s="84" customFormat="1" ht="15">
      <c r="A38" s="220"/>
      <c r="B38" s="9">
        <v>31</v>
      </c>
      <c r="C38" s="45" t="s">
        <v>103</v>
      </c>
      <c r="D38" s="154">
        <v>1.08</v>
      </c>
      <c r="E38" s="39">
        <v>1981</v>
      </c>
      <c r="F38" s="51" t="s">
        <v>417</v>
      </c>
      <c r="G38" s="51" t="s">
        <v>418</v>
      </c>
      <c r="H38" s="51"/>
      <c r="I38" s="51" t="s">
        <v>418</v>
      </c>
      <c r="J38" s="51" t="s">
        <v>418</v>
      </c>
      <c r="K38" s="51"/>
      <c r="L38" s="51"/>
      <c r="M38" s="51"/>
      <c r="N38" s="51" t="s">
        <v>430</v>
      </c>
      <c r="O38" s="51"/>
      <c r="P38" s="160">
        <v>1</v>
      </c>
      <c r="Q38" s="160"/>
      <c r="R38" s="160"/>
      <c r="S38" s="160"/>
      <c r="T38" s="160">
        <v>1</v>
      </c>
      <c r="U38" s="160"/>
      <c r="V38" s="160"/>
      <c r="W38" s="160"/>
      <c r="X38" s="160"/>
      <c r="Y38" s="160"/>
      <c r="Z38" s="162">
        <v>52</v>
      </c>
      <c r="AA38" s="162">
        <v>48</v>
      </c>
      <c r="AB38" s="51" t="s">
        <v>420</v>
      </c>
      <c r="AC38" s="51" t="s">
        <v>99</v>
      </c>
      <c r="AD38" s="51" t="s">
        <v>104</v>
      </c>
      <c r="AE38" s="51" t="s">
        <v>421</v>
      </c>
      <c r="AF38" s="55" t="s">
        <v>421</v>
      </c>
      <c r="AG38" s="167"/>
    </row>
    <row r="39" spans="1:33" s="84" customFormat="1" ht="15">
      <c r="A39" s="220"/>
      <c r="B39" s="9">
        <v>32</v>
      </c>
      <c r="C39" s="45" t="s">
        <v>107</v>
      </c>
      <c r="D39" s="154">
        <v>2.2999999999999998</v>
      </c>
      <c r="E39" s="39">
        <v>1958</v>
      </c>
      <c r="F39" s="51" t="s">
        <v>417</v>
      </c>
      <c r="G39" s="51" t="s">
        <v>418</v>
      </c>
      <c r="H39" s="51"/>
      <c r="I39" s="51" t="s">
        <v>418</v>
      </c>
      <c r="J39" s="51" t="s">
        <v>418</v>
      </c>
      <c r="K39" s="51" t="s">
        <v>418</v>
      </c>
      <c r="L39" s="51"/>
      <c r="M39" s="51" t="s">
        <v>418</v>
      </c>
      <c r="N39" s="51" t="s">
        <v>430</v>
      </c>
      <c r="O39" s="51"/>
      <c r="P39" s="160">
        <v>2.2999999999999998</v>
      </c>
      <c r="Q39" s="160"/>
      <c r="R39" s="160"/>
      <c r="S39" s="160"/>
      <c r="T39" s="161">
        <v>2.2999999999999998</v>
      </c>
      <c r="U39" s="161"/>
      <c r="V39" s="161"/>
      <c r="W39" s="161"/>
      <c r="X39" s="161"/>
      <c r="Y39" s="161"/>
      <c r="Z39" s="162">
        <v>80</v>
      </c>
      <c r="AA39" s="162">
        <v>20</v>
      </c>
      <c r="AB39" s="51" t="s">
        <v>420</v>
      </c>
      <c r="AC39" s="51" t="s">
        <v>99</v>
      </c>
      <c r="AD39" s="51" t="s">
        <v>104</v>
      </c>
      <c r="AE39" s="51" t="s">
        <v>421</v>
      </c>
      <c r="AF39" s="55" t="s">
        <v>421</v>
      </c>
      <c r="AG39" s="167"/>
    </row>
    <row r="40" spans="1:33" s="84" customFormat="1" ht="15">
      <c r="A40" s="220"/>
      <c r="B40" s="9">
        <v>33</v>
      </c>
      <c r="C40" s="47" t="s">
        <v>109</v>
      </c>
      <c r="D40" s="155">
        <v>1.3</v>
      </c>
      <c r="E40" s="39">
        <v>1959</v>
      </c>
      <c r="F40" s="51" t="s">
        <v>417</v>
      </c>
      <c r="G40" s="51" t="s">
        <v>418</v>
      </c>
      <c r="H40" s="51"/>
      <c r="I40" s="51"/>
      <c r="J40" s="51" t="s">
        <v>418</v>
      </c>
      <c r="K40" s="51" t="s">
        <v>418</v>
      </c>
      <c r="L40" s="51" t="s">
        <v>418</v>
      </c>
      <c r="M40" s="51" t="s">
        <v>418</v>
      </c>
      <c r="N40" s="51" t="s">
        <v>430</v>
      </c>
      <c r="O40" s="51"/>
      <c r="P40" s="160">
        <v>1.3</v>
      </c>
      <c r="Q40" s="160"/>
      <c r="R40" s="160"/>
      <c r="S40" s="160"/>
      <c r="T40" s="161">
        <v>1.3</v>
      </c>
      <c r="U40" s="161"/>
      <c r="V40" s="161"/>
      <c r="W40" s="161"/>
      <c r="X40" s="161"/>
      <c r="Y40" s="161"/>
      <c r="Z40" s="162">
        <v>60</v>
      </c>
      <c r="AA40" s="162">
        <v>40</v>
      </c>
      <c r="AB40" s="51" t="s">
        <v>420</v>
      </c>
      <c r="AC40" s="51" t="s">
        <v>99</v>
      </c>
      <c r="AD40" s="51" t="s">
        <v>104</v>
      </c>
      <c r="AE40" s="51" t="s">
        <v>421</v>
      </c>
      <c r="AF40" s="55" t="s">
        <v>421</v>
      </c>
      <c r="AG40" s="167"/>
    </row>
    <row r="41" spans="1:33" s="84" customFormat="1" ht="15">
      <c r="A41" s="220"/>
      <c r="B41" s="9">
        <v>34</v>
      </c>
      <c r="C41" s="45" t="s">
        <v>111</v>
      </c>
      <c r="D41" s="154">
        <v>2</v>
      </c>
      <c r="E41" s="39">
        <v>1959</v>
      </c>
      <c r="F41" s="51" t="s">
        <v>417</v>
      </c>
      <c r="G41" s="51" t="s">
        <v>418</v>
      </c>
      <c r="H41" s="51"/>
      <c r="I41" s="51" t="s">
        <v>418</v>
      </c>
      <c r="J41" s="51" t="s">
        <v>418</v>
      </c>
      <c r="K41" s="51"/>
      <c r="L41" s="51" t="s">
        <v>418</v>
      </c>
      <c r="M41" s="51"/>
      <c r="N41" s="51" t="s">
        <v>430</v>
      </c>
      <c r="O41" s="51"/>
      <c r="P41" s="160">
        <v>1.8</v>
      </c>
      <c r="Q41" s="160"/>
      <c r="R41" s="160"/>
      <c r="S41" s="160"/>
      <c r="T41" s="161">
        <v>1.8</v>
      </c>
      <c r="U41" s="161"/>
      <c r="V41" s="161"/>
      <c r="W41" s="161"/>
      <c r="X41" s="161"/>
      <c r="Y41" s="161"/>
      <c r="Z41" s="162">
        <v>80</v>
      </c>
      <c r="AA41" s="162">
        <v>20</v>
      </c>
      <c r="AB41" s="51" t="s">
        <v>420</v>
      </c>
      <c r="AC41" s="51" t="s">
        <v>99</v>
      </c>
      <c r="AD41" s="51" t="s">
        <v>104</v>
      </c>
      <c r="AE41" s="51" t="s">
        <v>421</v>
      </c>
      <c r="AF41" s="55" t="s">
        <v>421</v>
      </c>
      <c r="AG41" s="167"/>
    </row>
    <row r="42" spans="1:33" s="84" customFormat="1" ht="15">
      <c r="A42" s="220"/>
      <c r="B42" s="9">
        <v>35</v>
      </c>
      <c r="C42" s="45" t="s">
        <v>113</v>
      </c>
      <c r="D42" s="154">
        <v>1</v>
      </c>
      <c r="E42" s="39">
        <v>1964</v>
      </c>
      <c r="F42" s="51" t="s">
        <v>417</v>
      </c>
      <c r="G42" s="51" t="s">
        <v>418</v>
      </c>
      <c r="H42" s="51"/>
      <c r="I42" s="51" t="s">
        <v>418</v>
      </c>
      <c r="J42" s="51" t="s">
        <v>418</v>
      </c>
      <c r="K42" s="51"/>
      <c r="L42" s="51"/>
      <c r="M42" s="51"/>
      <c r="N42" s="51" t="s">
        <v>430</v>
      </c>
      <c r="O42" s="51"/>
      <c r="P42" s="160">
        <v>1</v>
      </c>
      <c r="Q42" s="160"/>
      <c r="R42" s="160"/>
      <c r="S42" s="160"/>
      <c r="T42" s="161">
        <v>1</v>
      </c>
      <c r="U42" s="161"/>
      <c r="V42" s="161"/>
      <c r="W42" s="161"/>
      <c r="X42" s="161"/>
      <c r="Y42" s="161"/>
      <c r="Z42" s="162">
        <v>70</v>
      </c>
      <c r="AA42" s="162">
        <v>30</v>
      </c>
      <c r="AB42" s="51" t="s">
        <v>420</v>
      </c>
      <c r="AC42" s="51" t="s">
        <v>99</v>
      </c>
      <c r="AD42" s="51" t="s">
        <v>104</v>
      </c>
      <c r="AE42" s="51" t="s">
        <v>421</v>
      </c>
      <c r="AF42" s="55" t="s">
        <v>421</v>
      </c>
      <c r="AG42" s="167"/>
    </row>
    <row r="43" spans="1:33" s="84" customFormat="1" ht="15">
      <c r="A43" s="220"/>
      <c r="B43" s="9">
        <v>36</v>
      </c>
      <c r="C43" s="45" t="s">
        <v>115</v>
      </c>
      <c r="D43" s="154">
        <v>1.05</v>
      </c>
      <c r="E43" s="39">
        <v>1964</v>
      </c>
      <c r="F43" s="51" t="s">
        <v>417</v>
      </c>
      <c r="G43" s="51" t="s">
        <v>418</v>
      </c>
      <c r="H43" s="51"/>
      <c r="I43" s="51" t="s">
        <v>418</v>
      </c>
      <c r="J43" s="51" t="s">
        <v>418</v>
      </c>
      <c r="K43" s="51"/>
      <c r="L43" s="51" t="s">
        <v>418</v>
      </c>
      <c r="M43" s="51"/>
      <c r="N43" s="51" t="s">
        <v>430</v>
      </c>
      <c r="O43" s="51"/>
      <c r="P43" s="160">
        <v>1.05</v>
      </c>
      <c r="Q43" s="160"/>
      <c r="R43" s="160"/>
      <c r="S43" s="160"/>
      <c r="T43" s="161">
        <v>1.05</v>
      </c>
      <c r="U43" s="161"/>
      <c r="V43" s="161"/>
      <c r="W43" s="161"/>
      <c r="X43" s="161"/>
      <c r="Y43" s="161"/>
      <c r="Z43" s="162">
        <v>40</v>
      </c>
      <c r="AA43" s="162">
        <v>60</v>
      </c>
      <c r="AB43" s="51" t="s">
        <v>420</v>
      </c>
      <c r="AC43" s="51" t="s">
        <v>99</v>
      </c>
      <c r="AD43" s="51" t="s">
        <v>104</v>
      </c>
      <c r="AE43" s="51" t="s">
        <v>421</v>
      </c>
      <c r="AF43" s="55" t="s">
        <v>421</v>
      </c>
      <c r="AG43" s="167"/>
    </row>
    <row r="44" spans="1:33" s="84" customFormat="1" ht="15">
      <c r="A44" s="220"/>
      <c r="B44" s="9">
        <v>37</v>
      </c>
      <c r="C44" s="45" t="s">
        <v>117</v>
      </c>
      <c r="D44" s="154">
        <v>1.34</v>
      </c>
      <c r="E44" s="39">
        <v>1971</v>
      </c>
      <c r="F44" s="51" t="s">
        <v>417</v>
      </c>
      <c r="G44" s="51" t="s">
        <v>418</v>
      </c>
      <c r="H44" s="51"/>
      <c r="I44" s="51" t="s">
        <v>418</v>
      </c>
      <c r="J44" s="51" t="s">
        <v>418</v>
      </c>
      <c r="K44" s="51"/>
      <c r="L44" s="51" t="s">
        <v>418</v>
      </c>
      <c r="M44" s="51" t="s">
        <v>418</v>
      </c>
      <c r="N44" s="51" t="s">
        <v>430</v>
      </c>
      <c r="O44" s="51"/>
      <c r="P44" s="160">
        <v>1.34</v>
      </c>
      <c r="Q44" s="160"/>
      <c r="R44" s="160"/>
      <c r="S44" s="160"/>
      <c r="T44" s="161">
        <v>1.34</v>
      </c>
      <c r="U44" s="161"/>
      <c r="V44" s="161"/>
      <c r="W44" s="161"/>
      <c r="X44" s="161"/>
      <c r="Y44" s="161"/>
      <c r="Z44" s="162">
        <v>40</v>
      </c>
      <c r="AA44" s="162">
        <v>60</v>
      </c>
      <c r="AB44" s="51" t="s">
        <v>420</v>
      </c>
      <c r="AC44" s="51" t="s">
        <v>99</v>
      </c>
      <c r="AD44" s="51" t="s">
        <v>104</v>
      </c>
      <c r="AE44" s="51" t="s">
        <v>421</v>
      </c>
      <c r="AF44" s="55" t="s">
        <v>421</v>
      </c>
      <c r="AG44" s="167"/>
    </row>
    <row r="45" spans="1:33" s="84" customFormat="1" ht="15">
      <c r="A45" s="220"/>
      <c r="B45" s="9">
        <v>38</v>
      </c>
      <c r="C45" s="45" t="s">
        <v>119</v>
      </c>
      <c r="D45" s="154">
        <v>1.4</v>
      </c>
      <c r="E45" s="39">
        <v>1960</v>
      </c>
      <c r="F45" s="51" t="s">
        <v>417</v>
      </c>
      <c r="G45" s="51" t="s">
        <v>418</v>
      </c>
      <c r="H45" s="51"/>
      <c r="I45" s="51" t="s">
        <v>418</v>
      </c>
      <c r="J45" s="51" t="s">
        <v>418</v>
      </c>
      <c r="K45" s="51"/>
      <c r="L45" s="51"/>
      <c r="M45" s="51"/>
      <c r="N45" s="51" t="s">
        <v>430</v>
      </c>
      <c r="O45" s="51"/>
      <c r="P45" s="160">
        <v>1.18</v>
      </c>
      <c r="Q45" s="160"/>
      <c r="R45" s="160"/>
      <c r="S45" s="160"/>
      <c r="T45" s="161">
        <v>1.18</v>
      </c>
      <c r="U45" s="161"/>
      <c r="V45" s="161"/>
      <c r="W45" s="161"/>
      <c r="X45" s="161"/>
      <c r="Y45" s="161"/>
      <c r="Z45" s="162">
        <v>62</v>
      </c>
      <c r="AA45" s="162">
        <v>38</v>
      </c>
      <c r="AB45" s="51" t="s">
        <v>420</v>
      </c>
      <c r="AC45" s="51" t="s">
        <v>99</v>
      </c>
      <c r="AD45" s="51" t="s">
        <v>104</v>
      </c>
      <c r="AE45" s="51" t="s">
        <v>421</v>
      </c>
      <c r="AF45" s="55" t="s">
        <v>421</v>
      </c>
      <c r="AG45" s="167"/>
    </row>
    <row r="46" spans="1:33" s="84" customFormat="1" ht="15">
      <c r="A46" s="220"/>
      <c r="B46" s="9">
        <v>39</v>
      </c>
      <c r="C46" s="45" t="s">
        <v>121</v>
      </c>
      <c r="D46" s="154">
        <v>3</v>
      </c>
      <c r="E46" s="39">
        <v>1980</v>
      </c>
      <c r="F46" s="51" t="s">
        <v>425</v>
      </c>
      <c r="G46" s="51" t="s">
        <v>418</v>
      </c>
      <c r="H46" s="51"/>
      <c r="I46" s="51" t="s">
        <v>418</v>
      </c>
      <c r="J46" s="51" t="s">
        <v>418</v>
      </c>
      <c r="K46" s="51"/>
      <c r="L46" s="51"/>
      <c r="M46" s="51"/>
      <c r="N46" s="51" t="s">
        <v>422</v>
      </c>
      <c r="O46" s="51"/>
      <c r="P46" s="160">
        <v>1.08</v>
      </c>
      <c r="Q46" s="160"/>
      <c r="R46" s="160"/>
      <c r="S46" s="160"/>
      <c r="T46" s="161">
        <v>1.08</v>
      </c>
      <c r="U46" s="161"/>
      <c r="V46" s="161"/>
      <c r="W46" s="161"/>
      <c r="X46" s="161"/>
      <c r="Y46" s="161"/>
      <c r="Z46" s="162">
        <v>20</v>
      </c>
      <c r="AA46" s="162">
        <v>80</v>
      </c>
      <c r="AB46" s="51" t="s">
        <v>420</v>
      </c>
      <c r="AC46" s="51" t="s">
        <v>99</v>
      </c>
      <c r="AD46" s="51" t="s">
        <v>104</v>
      </c>
      <c r="AE46" s="51" t="s">
        <v>421</v>
      </c>
      <c r="AF46" s="55" t="s">
        <v>421</v>
      </c>
      <c r="AG46" s="167"/>
    </row>
    <row r="47" spans="1:33" s="84" customFormat="1" ht="15">
      <c r="A47" s="220"/>
      <c r="B47" s="9">
        <v>40</v>
      </c>
      <c r="C47" s="45" t="s">
        <v>123</v>
      </c>
      <c r="D47" s="154">
        <v>4.97</v>
      </c>
      <c r="E47" s="10">
        <v>1987</v>
      </c>
      <c r="F47" s="10" t="s">
        <v>431</v>
      </c>
      <c r="G47" s="51" t="s">
        <v>418</v>
      </c>
      <c r="H47" s="51" t="s">
        <v>418</v>
      </c>
      <c r="I47" s="51" t="s">
        <v>418</v>
      </c>
      <c r="J47" s="51" t="s">
        <v>418</v>
      </c>
      <c r="K47" s="51" t="s">
        <v>418</v>
      </c>
      <c r="L47" s="51" t="s">
        <v>418</v>
      </c>
      <c r="M47" s="51" t="s">
        <v>418</v>
      </c>
      <c r="N47" s="10" t="s">
        <v>430</v>
      </c>
      <c r="O47" s="10"/>
      <c r="P47" s="157">
        <v>4.97</v>
      </c>
      <c r="Q47" s="157"/>
      <c r="R47" s="157"/>
      <c r="S47" s="157"/>
      <c r="T47" s="157">
        <v>4.97</v>
      </c>
      <c r="U47" s="157"/>
      <c r="V47" s="157"/>
      <c r="W47" s="157"/>
      <c r="X47" s="157"/>
      <c r="Y47" s="157"/>
      <c r="Z47" s="28">
        <v>25</v>
      </c>
      <c r="AA47" s="28">
        <v>75</v>
      </c>
      <c r="AB47" s="51" t="s">
        <v>420</v>
      </c>
      <c r="AC47" s="51" t="s">
        <v>99</v>
      </c>
      <c r="AD47" s="51" t="s">
        <v>124</v>
      </c>
      <c r="AE47" s="51" t="s">
        <v>421</v>
      </c>
      <c r="AF47" s="55" t="s">
        <v>421</v>
      </c>
      <c r="AG47" s="167"/>
    </row>
    <row r="48" spans="1:33" s="84" customFormat="1" ht="15">
      <c r="A48" s="220"/>
      <c r="B48" s="9">
        <v>41</v>
      </c>
      <c r="C48" s="45" t="s">
        <v>127</v>
      </c>
      <c r="D48" s="154">
        <v>4.84</v>
      </c>
      <c r="E48" s="10">
        <v>1958</v>
      </c>
      <c r="F48" s="10" t="s">
        <v>417</v>
      </c>
      <c r="G48" s="51" t="s">
        <v>418</v>
      </c>
      <c r="H48" s="10"/>
      <c r="I48" s="51" t="s">
        <v>418</v>
      </c>
      <c r="J48" s="10"/>
      <c r="K48" s="10"/>
      <c r="L48" s="10"/>
      <c r="M48" s="10"/>
      <c r="N48" s="10" t="s">
        <v>419</v>
      </c>
      <c r="O48" s="10"/>
      <c r="P48" s="157">
        <v>4.84</v>
      </c>
      <c r="Q48" s="157"/>
      <c r="R48" s="157"/>
      <c r="S48" s="157"/>
      <c r="T48" s="157">
        <v>4.84</v>
      </c>
      <c r="U48" s="157"/>
      <c r="V48" s="157"/>
      <c r="W48" s="157"/>
      <c r="X48" s="157"/>
      <c r="Y48" s="157"/>
      <c r="Z48" s="28">
        <v>50</v>
      </c>
      <c r="AA48" s="28">
        <v>50</v>
      </c>
      <c r="AB48" s="51" t="s">
        <v>420</v>
      </c>
      <c r="AC48" s="51" t="s">
        <v>99</v>
      </c>
      <c r="AD48" s="51" t="s">
        <v>124</v>
      </c>
      <c r="AE48" s="51" t="s">
        <v>421</v>
      </c>
      <c r="AF48" s="55" t="s">
        <v>421</v>
      </c>
      <c r="AG48" s="167"/>
    </row>
    <row r="49" spans="1:33" s="84" customFormat="1" ht="15">
      <c r="A49" s="220"/>
      <c r="B49" s="9">
        <v>42</v>
      </c>
      <c r="C49" s="45" t="s">
        <v>129</v>
      </c>
      <c r="D49" s="154">
        <v>4</v>
      </c>
      <c r="E49" s="10">
        <v>1931</v>
      </c>
      <c r="F49" s="51" t="s">
        <v>425</v>
      </c>
      <c r="G49" s="51" t="s">
        <v>418</v>
      </c>
      <c r="H49" s="10"/>
      <c r="I49" s="10"/>
      <c r="J49" s="10"/>
      <c r="K49" s="10"/>
      <c r="L49" s="10"/>
      <c r="M49" s="10"/>
      <c r="N49" s="51" t="s">
        <v>422</v>
      </c>
      <c r="O49" s="51"/>
      <c r="P49" s="157">
        <v>4</v>
      </c>
      <c r="Q49" s="157"/>
      <c r="R49" s="157"/>
      <c r="S49" s="157"/>
      <c r="T49" s="157">
        <v>2.87</v>
      </c>
      <c r="U49" s="157"/>
      <c r="V49" s="157"/>
      <c r="W49" s="157"/>
      <c r="X49" s="157"/>
      <c r="Y49" s="157"/>
      <c r="Z49" s="28">
        <v>60</v>
      </c>
      <c r="AA49" s="28">
        <v>40</v>
      </c>
      <c r="AB49" s="51" t="s">
        <v>420</v>
      </c>
      <c r="AC49" s="51" t="s">
        <v>99</v>
      </c>
      <c r="AD49" s="51" t="s">
        <v>124</v>
      </c>
      <c r="AE49" s="51" t="s">
        <v>421</v>
      </c>
      <c r="AF49" s="55" t="s">
        <v>421</v>
      </c>
      <c r="AG49" s="167"/>
    </row>
    <row r="50" spans="1:33" s="84" customFormat="1" ht="15">
      <c r="A50" s="220"/>
      <c r="B50" s="9">
        <v>43</v>
      </c>
      <c r="C50" s="45" t="s">
        <v>131</v>
      </c>
      <c r="D50" s="154">
        <v>1.58</v>
      </c>
      <c r="E50" s="10">
        <v>1940</v>
      </c>
      <c r="F50" s="51" t="s">
        <v>425</v>
      </c>
      <c r="G50" s="51" t="s">
        <v>418</v>
      </c>
      <c r="H50" s="10"/>
      <c r="I50" s="10"/>
      <c r="J50" s="10"/>
      <c r="K50" s="10"/>
      <c r="L50" s="10"/>
      <c r="M50" s="10"/>
      <c r="N50" s="51" t="s">
        <v>422</v>
      </c>
      <c r="O50" s="51"/>
      <c r="P50" s="157">
        <f>D50</f>
        <v>1.58</v>
      </c>
      <c r="Q50" s="157"/>
      <c r="R50" s="157"/>
      <c r="S50" s="157"/>
      <c r="T50" s="157">
        <f t="shared" ref="T50:T56" si="0">P50</f>
        <v>1.58</v>
      </c>
      <c r="U50" s="157"/>
      <c r="V50" s="157"/>
      <c r="W50" s="157"/>
      <c r="X50" s="157"/>
      <c r="Y50" s="157"/>
      <c r="Z50" s="28">
        <v>60</v>
      </c>
      <c r="AA50" s="28">
        <v>40</v>
      </c>
      <c r="AB50" s="51" t="s">
        <v>420</v>
      </c>
      <c r="AC50" s="51" t="s">
        <v>99</v>
      </c>
      <c r="AD50" s="51" t="s">
        <v>124</v>
      </c>
      <c r="AE50" s="51" t="s">
        <v>421</v>
      </c>
      <c r="AF50" s="55" t="s">
        <v>421</v>
      </c>
      <c r="AG50" s="167"/>
    </row>
    <row r="51" spans="1:33" s="84" customFormat="1" ht="15">
      <c r="A51" s="220"/>
      <c r="B51" s="9">
        <v>44</v>
      </c>
      <c r="C51" s="47" t="s">
        <v>133</v>
      </c>
      <c r="D51" s="155">
        <v>1.98</v>
      </c>
      <c r="E51" s="10">
        <v>1960</v>
      </c>
      <c r="F51" s="51" t="s">
        <v>425</v>
      </c>
      <c r="G51" s="51" t="s">
        <v>418</v>
      </c>
      <c r="H51" s="10"/>
      <c r="I51" s="10"/>
      <c r="J51" s="10"/>
      <c r="K51" s="10"/>
      <c r="L51" s="10"/>
      <c r="M51" s="10"/>
      <c r="N51" s="51" t="s">
        <v>422</v>
      </c>
      <c r="O51" s="51"/>
      <c r="P51" s="157">
        <f>D51</f>
        <v>1.98</v>
      </c>
      <c r="Q51" s="157"/>
      <c r="R51" s="157"/>
      <c r="S51" s="157"/>
      <c r="T51" s="157">
        <v>1.7</v>
      </c>
      <c r="U51" s="157"/>
      <c r="V51" s="157"/>
      <c r="W51" s="157"/>
      <c r="X51" s="157"/>
      <c r="Y51" s="157"/>
      <c r="Z51" s="28">
        <v>50</v>
      </c>
      <c r="AA51" s="28">
        <v>50</v>
      </c>
      <c r="AB51" s="51" t="s">
        <v>420</v>
      </c>
      <c r="AC51" s="51" t="s">
        <v>99</v>
      </c>
      <c r="AD51" s="51" t="s">
        <v>124</v>
      </c>
      <c r="AE51" s="51" t="s">
        <v>421</v>
      </c>
      <c r="AF51" s="55" t="s">
        <v>421</v>
      </c>
      <c r="AG51" s="167"/>
    </row>
    <row r="52" spans="1:33" s="84" customFormat="1" ht="15">
      <c r="A52" s="220"/>
      <c r="B52" s="9">
        <v>45</v>
      </c>
      <c r="C52" s="47" t="s">
        <v>135</v>
      </c>
      <c r="D52" s="155">
        <v>1.5</v>
      </c>
      <c r="E52" s="10">
        <v>1960</v>
      </c>
      <c r="F52" s="51" t="s">
        <v>417</v>
      </c>
      <c r="G52" s="51" t="s">
        <v>418</v>
      </c>
      <c r="H52" s="10"/>
      <c r="I52" s="51" t="s">
        <v>418</v>
      </c>
      <c r="J52" s="10"/>
      <c r="K52" s="10"/>
      <c r="L52" s="10"/>
      <c r="M52" s="10"/>
      <c r="N52" s="10" t="s">
        <v>419</v>
      </c>
      <c r="O52" s="10"/>
      <c r="P52" s="157">
        <f>D52</f>
        <v>1.5</v>
      </c>
      <c r="Q52" s="157"/>
      <c r="R52" s="157"/>
      <c r="S52" s="157"/>
      <c r="T52" s="157">
        <v>1.2</v>
      </c>
      <c r="U52" s="157"/>
      <c r="V52" s="157"/>
      <c r="W52" s="157"/>
      <c r="X52" s="157"/>
      <c r="Y52" s="157"/>
      <c r="Z52" s="28">
        <v>60</v>
      </c>
      <c r="AA52" s="28">
        <v>40</v>
      </c>
      <c r="AB52" s="51" t="s">
        <v>420</v>
      </c>
      <c r="AC52" s="51" t="s">
        <v>99</v>
      </c>
      <c r="AD52" s="51" t="s">
        <v>124</v>
      </c>
      <c r="AE52" s="51" t="s">
        <v>421</v>
      </c>
      <c r="AF52" s="55" t="s">
        <v>421</v>
      </c>
      <c r="AG52" s="167"/>
    </row>
    <row r="53" spans="1:33" s="84" customFormat="1" ht="15">
      <c r="A53" s="220"/>
      <c r="B53" s="9">
        <v>46</v>
      </c>
      <c r="C53" s="45" t="s">
        <v>137</v>
      </c>
      <c r="D53" s="154">
        <v>1.4</v>
      </c>
      <c r="E53" s="10">
        <v>1973</v>
      </c>
      <c r="F53" s="51" t="s">
        <v>417</v>
      </c>
      <c r="G53" s="51" t="s">
        <v>418</v>
      </c>
      <c r="H53" s="10"/>
      <c r="I53" s="10"/>
      <c r="J53" s="10"/>
      <c r="K53" s="10"/>
      <c r="L53" s="10"/>
      <c r="M53" s="10"/>
      <c r="N53" s="10" t="s">
        <v>419</v>
      </c>
      <c r="O53" s="10"/>
      <c r="P53" s="157">
        <v>1.4</v>
      </c>
      <c r="Q53" s="157"/>
      <c r="R53" s="157"/>
      <c r="S53" s="157"/>
      <c r="T53" s="157">
        <v>1.3</v>
      </c>
      <c r="U53" s="157"/>
      <c r="V53" s="157"/>
      <c r="W53" s="157"/>
      <c r="X53" s="157"/>
      <c r="Y53" s="157"/>
      <c r="Z53" s="28">
        <v>70</v>
      </c>
      <c r="AA53" s="28">
        <v>30</v>
      </c>
      <c r="AB53" s="51" t="s">
        <v>420</v>
      </c>
      <c r="AC53" s="51" t="s">
        <v>99</v>
      </c>
      <c r="AD53" s="51" t="s">
        <v>124</v>
      </c>
      <c r="AE53" s="51" t="s">
        <v>421</v>
      </c>
      <c r="AF53" s="55" t="s">
        <v>421</v>
      </c>
      <c r="AG53" s="167"/>
    </row>
    <row r="54" spans="1:33" s="84" customFormat="1" ht="15">
      <c r="A54" s="220"/>
      <c r="B54" s="9">
        <v>47</v>
      </c>
      <c r="C54" s="45" t="s">
        <v>139</v>
      </c>
      <c r="D54" s="154">
        <v>2.2000000000000002</v>
      </c>
      <c r="E54" s="10">
        <v>1941</v>
      </c>
      <c r="F54" s="51" t="s">
        <v>425</v>
      </c>
      <c r="G54" s="51" t="s">
        <v>418</v>
      </c>
      <c r="H54" s="10"/>
      <c r="I54" s="10"/>
      <c r="J54" s="10"/>
      <c r="K54" s="10"/>
      <c r="L54" s="10"/>
      <c r="M54" s="10"/>
      <c r="N54" s="51" t="s">
        <v>422</v>
      </c>
      <c r="O54" s="51"/>
      <c r="P54" s="157">
        <f>D54</f>
        <v>2.2000000000000002</v>
      </c>
      <c r="Q54" s="157"/>
      <c r="R54" s="157"/>
      <c r="S54" s="157"/>
      <c r="T54" s="157">
        <f t="shared" si="0"/>
        <v>2.2000000000000002</v>
      </c>
      <c r="U54" s="157"/>
      <c r="V54" s="157"/>
      <c r="W54" s="157"/>
      <c r="X54" s="157"/>
      <c r="Y54" s="157"/>
      <c r="Z54" s="28">
        <v>70</v>
      </c>
      <c r="AA54" s="28">
        <v>30</v>
      </c>
      <c r="AB54" s="51" t="s">
        <v>420</v>
      </c>
      <c r="AC54" s="51" t="s">
        <v>99</v>
      </c>
      <c r="AD54" s="51" t="s">
        <v>124</v>
      </c>
      <c r="AE54" s="51" t="s">
        <v>421</v>
      </c>
      <c r="AF54" s="55" t="s">
        <v>421</v>
      </c>
      <c r="AG54" s="167"/>
    </row>
    <row r="55" spans="1:33" s="84" customFormat="1" ht="15">
      <c r="A55" s="220"/>
      <c r="B55" s="9">
        <v>48</v>
      </c>
      <c r="C55" s="45" t="s">
        <v>141</v>
      </c>
      <c r="D55" s="154">
        <v>2.3199999999999998</v>
      </c>
      <c r="E55" s="10">
        <v>1962</v>
      </c>
      <c r="F55" s="51" t="s">
        <v>417</v>
      </c>
      <c r="G55" s="51" t="s">
        <v>418</v>
      </c>
      <c r="H55" s="10"/>
      <c r="I55" s="51"/>
      <c r="J55" s="10"/>
      <c r="K55" s="10"/>
      <c r="L55" s="10"/>
      <c r="M55" s="10"/>
      <c r="N55" s="10" t="s">
        <v>419</v>
      </c>
      <c r="O55" s="10"/>
      <c r="P55" s="157">
        <f>D55</f>
        <v>2.3199999999999998</v>
      </c>
      <c r="Q55" s="157"/>
      <c r="R55" s="157"/>
      <c r="S55" s="157"/>
      <c r="T55" s="157">
        <v>1.9</v>
      </c>
      <c r="U55" s="157"/>
      <c r="V55" s="157"/>
      <c r="W55" s="157"/>
      <c r="X55" s="157"/>
      <c r="Y55" s="157"/>
      <c r="Z55" s="28">
        <v>50</v>
      </c>
      <c r="AA55" s="28">
        <v>50</v>
      </c>
      <c r="AB55" s="51" t="s">
        <v>420</v>
      </c>
      <c r="AC55" s="51" t="s">
        <v>99</v>
      </c>
      <c r="AD55" s="51" t="s">
        <v>124</v>
      </c>
      <c r="AE55" s="51" t="s">
        <v>421</v>
      </c>
      <c r="AF55" s="55" t="s">
        <v>421</v>
      </c>
      <c r="AG55" s="167"/>
    </row>
    <row r="56" spans="1:33" s="84" customFormat="1" ht="15">
      <c r="A56" s="220"/>
      <c r="B56" s="9">
        <v>49</v>
      </c>
      <c r="C56" s="45" t="s">
        <v>143</v>
      </c>
      <c r="D56" s="154">
        <v>1.8</v>
      </c>
      <c r="E56" s="10">
        <v>1961</v>
      </c>
      <c r="F56" s="51" t="s">
        <v>417</v>
      </c>
      <c r="G56" s="51" t="s">
        <v>418</v>
      </c>
      <c r="H56" s="10"/>
      <c r="I56" s="10"/>
      <c r="J56" s="10"/>
      <c r="K56" s="10"/>
      <c r="L56" s="10"/>
      <c r="M56" s="10"/>
      <c r="N56" s="10" t="s">
        <v>419</v>
      </c>
      <c r="O56" s="10"/>
      <c r="P56" s="157">
        <f>D56</f>
        <v>1.8</v>
      </c>
      <c r="Q56" s="157"/>
      <c r="R56" s="157"/>
      <c r="S56" s="157"/>
      <c r="T56" s="157">
        <f t="shared" si="0"/>
        <v>1.8</v>
      </c>
      <c r="U56" s="157"/>
      <c r="V56" s="157"/>
      <c r="W56" s="157"/>
      <c r="X56" s="157"/>
      <c r="Y56" s="157"/>
      <c r="Z56" s="28">
        <v>50</v>
      </c>
      <c r="AA56" s="28">
        <v>50</v>
      </c>
      <c r="AB56" s="51" t="s">
        <v>420</v>
      </c>
      <c r="AC56" s="51" t="s">
        <v>99</v>
      </c>
      <c r="AD56" s="51" t="s">
        <v>124</v>
      </c>
      <c r="AE56" s="51" t="s">
        <v>421</v>
      </c>
      <c r="AF56" s="55" t="s">
        <v>421</v>
      </c>
      <c r="AG56" s="167"/>
    </row>
    <row r="57" spans="1:33" s="84" customFormat="1" ht="15">
      <c r="A57" s="220"/>
      <c r="B57" s="9">
        <v>50</v>
      </c>
      <c r="C57" s="45" t="s">
        <v>145</v>
      </c>
      <c r="D57" s="154">
        <v>1.35</v>
      </c>
      <c r="E57" s="10">
        <v>1950</v>
      </c>
      <c r="F57" s="51" t="s">
        <v>425</v>
      </c>
      <c r="G57" s="51" t="s">
        <v>418</v>
      </c>
      <c r="H57" s="10"/>
      <c r="I57" s="10"/>
      <c r="J57" s="10"/>
      <c r="K57" s="10"/>
      <c r="L57" s="10"/>
      <c r="M57" s="10"/>
      <c r="N57" s="51" t="s">
        <v>422</v>
      </c>
      <c r="O57" s="51"/>
      <c r="P57" s="157">
        <f>D57</f>
        <v>1.35</v>
      </c>
      <c r="Q57" s="157"/>
      <c r="R57" s="157"/>
      <c r="S57" s="157"/>
      <c r="T57" s="157">
        <v>1.29</v>
      </c>
      <c r="U57" s="157"/>
      <c r="V57" s="157"/>
      <c r="W57" s="157"/>
      <c r="X57" s="157"/>
      <c r="Y57" s="157"/>
      <c r="Z57" s="28">
        <v>60</v>
      </c>
      <c r="AA57" s="28">
        <v>40</v>
      </c>
      <c r="AB57" s="51" t="s">
        <v>420</v>
      </c>
      <c r="AC57" s="51" t="s">
        <v>99</v>
      </c>
      <c r="AD57" s="51" t="s">
        <v>124</v>
      </c>
      <c r="AE57" s="51" t="s">
        <v>421</v>
      </c>
      <c r="AF57" s="55" t="s">
        <v>421</v>
      </c>
      <c r="AG57" s="167"/>
    </row>
    <row r="58" spans="1:33" s="84" customFormat="1" ht="15">
      <c r="A58" s="220"/>
      <c r="B58" s="9">
        <v>51</v>
      </c>
      <c r="C58" s="45" t="s">
        <v>146</v>
      </c>
      <c r="D58" s="154">
        <v>1.46</v>
      </c>
      <c r="E58" s="10">
        <v>1990</v>
      </c>
      <c r="F58" s="51" t="s">
        <v>417</v>
      </c>
      <c r="G58" s="51" t="s">
        <v>418</v>
      </c>
      <c r="H58" s="51" t="s">
        <v>418</v>
      </c>
      <c r="I58" s="51" t="s">
        <v>418</v>
      </c>
      <c r="J58" s="51" t="s">
        <v>418</v>
      </c>
      <c r="K58" s="10"/>
      <c r="L58" s="10"/>
      <c r="M58" s="10"/>
      <c r="N58" s="10" t="s">
        <v>432</v>
      </c>
      <c r="O58" s="10"/>
      <c r="P58" s="157">
        <v>1</v>
      </c>
      <c r="Q58" s="157"/>
      <c r="R58" s="157"/>
      <c r="S58" s="157"/>
      <c r="T58" s="157">
        <v>1</v>
      </c>
      <c r="U58" s="157"/>
      <c r="V58" s="157"/>
      <c r="W58" s="157"/>
      <c r="X58" s="157"/>
      <c r="Y58" s="157"/>
      <c r="Z58" s="28">
        <v>10</v>
      </c>
      <c r="AA58" s="28">
        <v>90</v>
      </c>
      <c r="AB58" s="51" t="s">
        <v>420</v>
      </c>
      <c r="AC58" s="51" t="s">
        <v>99</v>
      </c>
      <c r="AD58" s="51" t="s">
        <v>433</v>
      </c>
      <c r="AE58" s="51" t="s">
        <v>421</v>
      </c>
      <c r="AF58" s="55" t="s">
        <v>421</v>
      </c>
      <c r="AG58" s="167"/>
    </row>
    <row r="59" spans="1:33" s="84" customFormat="1" ht="15">
      <c r="A59" s="220"/>
      <c r="B59" s="9">
        <v>52</v>
      </c>
      <c r="C59" s="47" t="s">
        <v>150</v>
      </c>
      <c r="D59" s="155">
        <v>1.8</v>
      </c>
      <c r="E59" s="10">
        <v>1979</v>
      </c>
      <c r="F59" s="10" t="s">
        <v>417</v>
      </c>
      <c r="G59" s="10" t="s">
        <v>418</v>
      </c>
      <c r="H59" s="10"/>
      <c r="I59" s="10"/>
      <c r="J59" s="10"/>
      <c r="K59" s="10" t="s">
        <v>418</v>
      </c>
      <c r="L59" s="10"/>
      <c r="M59" s="10"/>
      <c r="N59" s="10" t="s">
        <v>419</v>
      </c>
      <c r="O59" s="10"/>
      <c r="P59" s="157">
        <v>1.2</v>
      </c>
      <c r="Q59" s="157"/>
      <c r="R59" s="157"/>
      <c r="S59" s="157"/>
      <c r="T59" s="157">
        <v>1.2</v>
      </c>
      <c r="U59" s="157"/>
      <c r="V59" s="157"/>
      <c r="W59" s="157"/>
      <c r="X59" s="157"/>
      <c r="Y59" s="157"/>
      <c r="Z59" s="28">
        <v>50</v>
      </c>
      <c r="AA59" s="28">
        <v>50</v>
      </c>
      <c r="AB59" s="10" t="s">
        <v>420</v>
      </c>
      <c r="AC59" s="10" t="s">
        <v>151</v>
      </c>
      <c r="AD59" s="10" t="s">
        <v>152</v>
      </c>
      <c r="AE59" s="10" t="s">
        <v>421</v>
      </c>
      <c r="AF59" s="55" t="s">
        <v>421</v>
      </c>
      <c r="AG59" s="165"/>
    </row>
    <row r="60" spans="1:33" s="84" customFormat="1" ht="15">
      <c r="A60" s="220"/>
      <c r="B60" s="9">
        <v>53</v>
      </c>
      <c r="C60" s="47" t="s">
        <v>155</v>
      </c>
      <c r="D60" s="155">
        <v>1.57</v>
      </c>
      <c r="E60" s="10">
        <v>1987</v>
      </c>
      <c r="F60" s="10" t="s">
        <v>417</v>
      </c>
      <c r="G60" s="10" t="s">
        <v>418</v>
      </c>
      <c r="H60" s="10"/>
      <c r="I60" s="10" t="s">
        <v>418</v>
      </c>
      <c r="J60" s="10" t="s">
        <v>418</v>
      </c>
      <c r="K60" s="10" t="s">
        <v>418</v>
      </c>
      <c r="L60" s="10"/>
      <c r="M60" s="10" t="s">
        <v>418</v>
      </c>
      <c r="N60" s="10" t="s">
        <v>419</v>
      </c>
      <c r="O60" s="10"/>
      <c r="P60" s="157">
        <v>1.2</v>
      </c>
      <c r="Q60" s="157"/>
      <c r="R60" s="157"/>
      <c r="S60" s="157"/>
      <c r="T60" s="157">
        <v>0.90500000000000003</v>
      </c>
      <c r="U60" s="157"/>
      <c r="V60" s="157"/>
      <c r="W60" s="157"/>
      <c r="X60" s="157"/>
      <c r="Y60" s="157"/>
      <c r="Z60" s="28">
        <v>34</v>
      </c>
      <c r="AA60" s="28">
        <v>66</v>
      </c>
      <c r="AB60" s="9" t="s">
        <v>420</v>
      </c>
      <c r="AC60" s="10" t="s">
        <v>151</v>
      </c>
      <c r="AD60" s="10" t="s">
        <v>152</v>
      </c>
      <c r="AE60" s="10" t="s">
        <v>421</v>
      </c>
      <c r="AF60" s="55" t="s">
        <v>421</v>
      </c>
      <c r="AG60" s="165"/>
    </row>
    <row r="61" spans="1:33" s="84" customFormat="1" ht="15">
      <c r="A61" s="220"/>
      <c r="B61" s="9">
        <v>54</v>
      </c>
      <c r="C61" s="45" t="s">
        <v>156</v>
      </c>
      <c r="D61" s="154">
        <v>1.2</v>
      </c>
      <c r="E61" s="10" t="s">
        <v>423</v>
      </c>
      <c r="F61" s="10" t="s">
        <v>417</v>
      </c>
      <c r="G61" s="10" t="s">
        <v>418</v>
      </c>
      <c r="H61" s="10"/>
      <c r="I61" s="10"/>
      <c r="J61" s="10"/>
      <c r="K61" s="10"/>
      <c r="L61" s="10"/>
      <c r="M61" s="10"/>
      <c r="N61" s="10" t="s">
        <v>419</v>
      </c>
      <c r="O61" s="10"/>
      <c r="P61" s="157">
        <v>1</v>
      </c>
      <c r="Q61" s="157"/>
      <c r="R61" s="157"/>
      <c r="S61" s="157"/>
      <c r="T61" s="157">
        <v>0.8</v>
      </c>
      <c r="U61" s="157"/>
      <c r="V61" s="157"/>
      <c r="W61" s="157"/>
      <c r="X61" s="157"/>
      <c r="Y61" s="157"/>
      <c r="Z61" s="28">
        <v>20</v>
      </c>
      <c r="AA61" s="28">
        <v>80</v>
      </c>
      <c r="AB61" s="9" t="s">
        <v>420</v>
      </c>
      <c r="AC61" s="10" t="s">
        <v>151</v>
      </c>
      <c r="AD61" s="10" t="s">
        <v>157</v>
      </c>
      <c r="AE61" s="10" t="s">
        <v>421</v>
      </c>
      <c r="AF61" s="55" t="s">
        <v>421</v>
      </c>
      <c r="AG61" s="165"/>
    </row>
    <row r="62" spans="1:33" s="84" customFormat="1" ht="15">
      <c r="A62" s="220"/>
      <c r="B62" s="9">
        <v>55</v>
      </c>
      <c r="C62" s="45" t="s">
        <v>160</v>
      </c>
      <c r="D62" s="154">
        <v>1.2</v>
      </c>
      <c r="E62" s="10">
        <v>1982</v>
      </c>
      <c r="F62" s="10" t="s">
        <v>417</v>
      </c>
      <c r="G62" s="10" t="s">
        <v>418</v>
      </c>
      <c r="H62" s="10"/>
      <c r="I62" s="10" t="s">
        <v>418</v>
      </c>
      <c r="J62" s="10" t="s">
        <v>418</v>
      </c>
      <c r="K62" s="10" t="s">
        <v>418</v>
      </c>
      <c r="L62" s="10" t="s">
        <v>418</v>
      </c>
      <c r="M62" s="10" t="s">
        <v>418</v>
      </c>
      <c r="N62" s="10" t="s">
        <v>419</v>
      </c>
      <c r="O62" s="10"/>
      <c r="P62" s="157">
        <v>1</v>
      </c>
      <c r="Q62" s="157"/>
      <c r="R62" s="157"/>
      <c r="S62" s="157"/>
      <c r="T62" s="157">
        <v>1</v>
      </c>
      <c r="U62" s="157"/>
      <c r="V62" s="157"/>
      <c r="W62" s="157"/>
      <c r="X62" s="157"/>
      <c r="Y62" s="157"/>
      <c r="Z62" s="28">
        <v>10</v>
      </c>
      <c r="AA62" s="28">
        <v>90</v>
      </c>
      <c r="AB62" s="9" t="s">
        <v>420</v>
      </c>
      <c r="AC62" s="10" t="s">
        <v>151</v>
      </c>
      <c r="AD62" s="10" t="s">
        <v>157</v>
      </c>
      <c r="AE62" s="10" t="s">
        <v>421</v>
      </c>
      <c r="AF62" s="9" t="s">
        <v>421</v>
      </c>
      <c r="AG62" s="165"/>
    </row>
    <row r="63" spans="1:33" s="84" customFormat="1" ht="15">
      <c r="A63" s="220"/>
      <c r="B63" s="9">
        <v>56</v>
      </c>
      <c r="C63" s="45" t="s">
        <v>162</v>
      </c>
      <c r="D63" s="154">
        <v>1.94</v>
      </c>
      <c r="E63" s="10">
        <v>1956</v>
      </c>
      <c r="F63" s="10" t="s">
        <v>417</v>
      </c>
      <c r="G63" s="10" t="s">
        <v>418</v>
      </c>
      <c r="H63" s="10"/>
      <c r="I63" s="10"/>
      <c r="J63" s="10"/>
      <c r="K63" s="10" t="s">
        <v>418</v>
      </c>
      <c r="L63" s="10" t="s">
        <v>418</v>
      </c>
      <c r="M63" s="10"/>
      <c r="N63" s="10" t="s">
        <v>419</v>
      </c>
      <c r="O63" s="10"/>
      <c r="P63" s="157">
        <v>1.6</v>
      </c>
      <c r="Q63" s="157"/>
      <c r="R63" s="157"/>
      <c r="S63" s="157"/>
      <c r="T63" s="157">
        <v>1.6</v>
      </c>
      <c r="U63" s="157"/>
      <c r="V63" s="157"/>
      <c r="W63" s="157"/>
      <c r="X63" s="157"/>
      <c r="Y63" s="157"/>
      <c r="Z63" s="28">
        <v>53</v>
      </c>
      <c r="AA63" s="28">
        <v>47</v>
      </c>
      <c r="AB63" s="9" t="s">
        <v>420</v>
      </c>
      <c r="AC63" s="10" t="s">
        <v>151</v>
      </c>
      <c r="AD63" s="10" t="s">
        <v>157</v>
      </c>
      <c r="AE63" s="10" t="s">
        <v>421</v>
      </c>
      <c r="AF63" s="9" t="s">
        <v>421</v>
      </c>
      <c r="AG63" s="165"/>
    </row>
    <row r="64" spans="1:33" s="84" customFormat="1" ht="15">
      <c r="A64" s="220"/>
      <c r="B64" s="9">
        <v>57</v>
      </c>
      <c r="C64" s="45" t="s">
        <v>164</v>
      </c>
      <c r="D64" s="156">
        <v>4.8</v>
      </c>
      <c r="E64" s="10">
        <v>1964</v>
      </c>
      <c r="F64" s="10" t="s">
        <v>424</v>
      </c>
      <c r="G64" s="10" t="s">
        <v>418</v>
      </c>
      <c r="H64" s="10"/>
      <c r="I64" s="10"/>
      <c r="J64" s="10"/>
      <c r="K64" s="10"/>
      <c r="L64" s="10"/>
      <c r="M64" s="10"/>
      <c r="N64" s="10" t="s">
        <v>422</v>
      </c>
      <c r="O64" s="10"/>
      <c r="P64" s="157">
        <v>2.9</v>
      </c>
      <c r="Q64" s="157"/>
      <c r="R64" s="157"/>
      <c r="S64" s="157"/>
      <c r="T64" s="157">
        <v>2.9</v>
      </c>
      <c r="U64" s="157"/>
      <c r="V64" s="157"/>
      <c r="W64" s="157"/>
      <c r="X64" s="157"/>
      <c r="Y64" s="157"/>
      <c r="Z64" s="28">
        <v>65</v>
      </c>
      <c r="AA64" s="28">
        <v>35</v>
      </c>
      <c r="AB64" s="10" t="s">
        <v>420</v>
      </c>
      <c r="AC64" s="10" t="s">
        <v>151</v>
      </c>
      <c r="AD64" s="10" t="s">
        <v>165</v>
      </c>
      <c r="AE64" s="10" t="s">
        <v>421</v>
      </c>
      <c r="AF64" s="9" t="s">
        <v>421</v>
      </c>
      <c r="AG64" s="165"/>
    </row>
    <row r="65" spans="1:33" s="84" customFormat="1" ht="15">
      <c r="A65" s="220"/>
      <c r="B65" s="9">
        <v>58</v>
      </c>
      <c r="C65" s="45" t="s">
        <v>168</v>
      </c>
      <c r="D65" s="154">
        <v>2.1</v>
      </c>
      <c r="E65" s="10">
        <v>1966</v>
      </c>
      <c r="F65" s="10" t="s">
        <v>417</v>
      </c>
      <c r="G65" s="10" t="s">
        <v>418</v>
      </c>
      <c r="H65" s="10"/>
      <c r="I65" s="10"/>
      <c r="J65" s="10"/>
      <c r="K65" s="10" t="s">
        <v>418</v>
      </c>
      <c r="L65" s="10"/>
      <c r="M65" s="10"/>
      <c r="N65" s="10" t="s">
        <v>419</v>
      </c>
      <c r="O65" s="10"/>
      <c r="P65" s="157">
        <v>1.06</v>
      </c>
      <c r="Q65" s="157"/>
      <c r="R65" s="157"/>
      <c r="S65" s="157"/>
      <c r="T65" s="157">
        <v>1.06</v>
      </c>
      <c r="U65" s="157"/>
      <c r="V65" s="157"/>
      <c r="W65" s="157"/>
      <c r="X65" s="157"/>
      <c r="Y65" s="157"/>
      <c r="Z65" s="28">
        <v>44</v>
      </c>
      <c r="AA65" s="28">
        <v>56</v>
      </c>
      <c r="AB65" s="9" t="s">
        <v>420</v>
      </c>
      <c r="AC65" s="10" t="s">
        <v>151</v>
      </c>
      <c r="AD65" s="10" t="s">
        <v>165</v>
      </c>
      <c r="AE65" s="10" t="s">
        <v>421</v>
      </c>
      <c r="AF65" s="9" t="s">
        <v>421</v>
      </c>
      <c r="AG65" s="165"/>
    </row>
    <row r="66" spans="1:33" s="84" customFormat="1" ht="15">
      <c r="A66" s="220"/>
      <c r="B66" s="9">
        <v>59</v>
      </c>
      <c r="C66" s="45" t="s">
        <v>170</v>
      </c>
      <c r="D66" s="154">
        <v>1.54</v>
      </c>
      <c r="E66" s="10">
        <v>1958</v>
      </c>
      <c r="F66" s="10" t="s">
        <v>417</v>
      </c>
      <c r="G66" s="10" t="s">
        <v>418</v>
      </c>
      <c r="H66" s="10"/>
      <c r="I66" s="10"/>
      <c r="J66" s="10"/>
      <c r="K66" s="10" t="s">
        <v>418</v>
      </c>
      <c r="L66" s="10"/>
      <c r="M66" s="10" t="s">
        <v>418</v>
      </c>
      <c r="N66" s="10" t="s">
        <v>419</v>
      </c>
      <c r="O66" s="10"/>
      <c r="P66" s="157">
        <v>1.54</v>
      </c>
      <c r="Q66" s="157"/>
      <c r="R66" s="157"/>
      <c r="S66" s="157"/>
      <c r="T66" s="157">
        <v>1.54</v>
      </c>
      <c r="U66" s="157"/>
      <c r="V66" s="157"/>
      <c r="W66" s="157"/>
      <c r="X66" s="157"/>
      <c r="Y66" s="157"/>
      <c r="Z66" s="28">
        <v>70</v>
      </c>
      <c r="AA66" s="28">
        <v>30</v>
      </c>
      <c r="AB66" s="10" t="s">
        <v>420</v>
      </c>
      <c r="AC66" s="10" t="s">
        <v>151</v>
      </c>
      <c r="AD66" s="10" t="s">
        <v>165</v>
      </c>
      <c r="AE66" s="10" t="s">
        <v>421</v>
      </c>
      <c r="AF66" s="9" t="s">
        <v>421</v>
      </c>
      <c r="AG66" s="165"/>
    </row>
    <row r="67" spans="1:33" s="84" customFormat="1" ht="15">
      <c r="A67" s="220"/>
      <c r="B67" s="9">
        <v>60</v>
      </c>
      <c r="C67" s="45" t="s">
        <v>172</v>
      </c>
      <c r="D67" s="154">
        <v>3</v>
      </c>
      <c r="E67" s="10">
        <v>1964</v>
      </c>
      <c r="F67" s="10" t="s">
        <v>417</v>
      </c>
      <c r="G67" s="10" t="s">
        <v>418</v>
      </c>
      <c r="H67" s="10"/>
      <c r="I67" s="10" t="s">
        <v>418</v>
      </c>
      <c r="J67" s="10" t="s">
        <v>418</v>
      </c>
      <c r="K67" s="10" t="s">
        <v>418</v>
      </c>
      <c r="L67" s="10"/>
      <c r="M67" s="10" t="s">
        <v>418</v>
      </c>
      <c r="N67" s="10" t="s">
        <v>419</v>
      </c>
      <c r="O67" s="10"/>
      <c r="P67" s="159">
        <v>2.64</v>
      </c>
      <c r="Q67" s="159"/>
      <c r="R67" s="159"/>
      <c r="S67" s="159"/>
      <c r="T67" s="159">
        <v>2.64</v>
      </c>
      <c r="U67" s="159"/>
      <c r="V67" s="159"/>
      <c r="W67" s="159"/>
      <c r="X67" s="159"/>
      <c r="Y67" s="159"/>
      <c r="Z67" s="28">
        <v>70</v>
      </c>
      <c r="AA67" s="28">
        <v>30</v>
      </c>
      <c r="AB67" s="10" t="s">
        <v>420</v>
      </c>
      <c r="AC67" s="10" t="s">
        <v>151</v>
      </c>
      <c r="AD67" s="10" t="s">
        <v>173</v>
      </c>
      <c r="AE67" s="10" t="s">
        <v>421</v>
      </c>
      <c r="AF67" s="10" t="s">
        <v>421</v>
      </c>
      <c r="AG67" s="165"/>
    </row>
    <row r="68" spans="1:33" s="84" customFormat="1" ht="15">
      <c r="A68" s="220"/>
      <c r="B68" s="9">
        <v>61</v>
      </c>
      <c r="C68" s="45" t="s">
        <v>176</v>
      </c>
      <c r="D68" s="154">
        <v>2.84</v>
      </c>
      <c r="E68" s="10">
        <v>1974</v>
      </c>
      <c r="F68" s="10" t="s">
        <v>417</v>
      </c>
      <c r="G68" s="10" t="s">
        <v>418</v>
      </c>
      <c r="H68" s="10" t="s">
        <v>418</v>
      </c>
      <c r="I68" s="10" t="s">
        <v>418</v>
      </c>
      <c r="J68" s="10"/>
      <c r="K68" s="10" t="s">
        <v>418</v>
      </c>
      <c r="L68" s="10"/>
      <c r="M68" s="10"/>
      <c r="N68" s="10" t="s">
        <v>419</v>
      </c>
      <c r="O68" s="10"/>
      <c r="P68" s="157">
        <v>0.74</v>
      </c>
      <c r="Q68" s="157"/>
      <c r="R68" s="157"/>
      <c r="S68" s="157"/>
      <c r="T68" s="157">
        <v>0.74</v>
      </c>
      <c r="U68" s="157"/>
      <c r="V68" s="157"/>
      <c r="W68" s="157"/>
      <c r="X68" s="157"/>
      <c r="Y68" s="157"/>
      <c r="Z68" s="28">
        <v>50</v>
      </c>
      <c r="AA68" s="28">
        <v>50</v>
      </c>
      <c r="AB68" s="10" t="s">
        <v>420</v>
      </c>
      <c r="AC68" s="10" t="s">
        <v>151</v>
      </c>
      <c r="AD68" s="10" t="s">
        <v>177</v>
      </c>
      <c r="AE68" s="10" t="s">
        <v>421</v>
      </c>
      <c r="AF68" s="10" t="s">
        <v>421</v>
      </c>
      <c r="AG68" s="165"/>
    </row>
    <row r="69" spans="1:33" s="84" customFormat="1" ht="15">
      <c r="A69" s="220"/>
      <c r="B69" s="9">
        <v>62</v>
      </c>
      <c r="C69" s="45" t="s">
        <v>180</v>
      </c>
      <c r="D69" s="154">
        <v>1.25</v>
      </c>
      <c r="E69" s="51">
        <v>1974</v>
      </c>
      <c r="F69" s="51" t="s">
        <v>417</v>
      </c>
      <c r="G69" s="10" t="s">
        <v>418</v>
      </c>
      <c r="H69" s="10" t="s">
        <v>418</v>
      </c>
      <c r="I69" s="10" t="s">
        <v>418</v>
      </c>
      <c r="J69" s="10" t="s">
        <v>418</v>
      </c>
      <c r="K69" s="10" t="s">
        <v>418</v>
      </c>
      <c r="L69" s="51"/>
      <c r="M69" s="10" t="s">
        <v>418</v>
      </c>
      <c r="N69" s="51" t="s">
        <v>419</v>
      </c>
      <c r="O69" s="51"/>
      <c r="P69" s="161">
        <v>0.92</v>
      </c>
      <c r="Q69" s="161"/>
      <c r="R69" s="161"/>
      <c r="S69" s="161"/>
      <c r="T69" s="161">
        <v>0.92</v>
      </c>
      <c r="U69" s="161"/>
      <c r="V69" s="161"/>
      <c r="W69" s="161"/>
      <c r="X69" s="161"/>
      <c r="Y69" s="161"/>
      <c r="Z69" s="28">
        <v>75</v>
      </c>
      <c r="AA69" s="28">
        <v>25</v>
      </c>
      <c r="AB69" s="51" t="s">
        <v>420</v>
      </c>
      <c r="AC69" s="10" t="s">
        <v>151</v>
      </c>
      <c r="AD69" s="51" t="s">
        <v>181</v>
      </c>
      <c r="AE69" s="51" t="s">
        <v>421</v>
      </c>
      <c r="AF69" s="55" t="s">
        <v>421</v>
      </c>
      <c r="AG69" s="165"/>
    </row>
    <row r="70" spans="1:33" s="84" customFormat="1" ht="15">
      <c r="A70" s="220"/>
      <c r="B70" s="9">
        <v>63</v>
      </c>
      <c r="C70" s="45" t="s">
        <v>184</v>
      </c>
      <c r="D70" s="155">
        <v>1.92</v>
      </c>
      <c r="E70" s="10">
        <v>1979</v>
      </c>
      <c r="F70" s="51" t="s">
        <v>425</v>
      </c>
      <c r="G70" s="10" t="s">
        <v>418</v>
      </c>
      <c r="H70" s="10"/>
      <c r="I70" s="10"/>
      <c r="J70" s="10"/>
      <c r="K70" s="10"/>
      <c r="L70" s="10"/>
      <c r="M70" s="10"/>
      <c r="N70" s="10" t="s">
        <v>432</v>
      </c>
      <c r="O70" s="10"/>
      <c r="P70" s="157">
        <v>1.1000000000000001</v>
      </c>
      <c r="Q70" s="157"/>
      <c r="R70" s="157"/>
      <c r="S70" s="157"/>
      <c r="T70" s="157">
        <v>0.71</v>
      </c>
      <c r="U70" s="157"/>
      <c r="V70" s="157"/>
      <c r="W70" s="157"/>
      <c r="X70" s="157"/>
      <c r="Y70" s="157"/>
      <c r="Z70" s="28">
        <v>65</v>
      </c>
      <c r="AA70" s="28">
        <v>35</v>
      </c>
      <c r="AB70" s="51" t="s">
        <v>420</v>
      </c>
      <c r="AC70" s="10" t="s">
        <v>185</v>
      </c>
      <c r="AD70" s="51" t="s">
        <v>186</v>
      </c>
      <c r="AE70" s="51" t="s">
        <v>421</v>
      </c>
      <c r="AF70" s="55" t="s">
        <v>434</v>
      </c>
      <c r="AG70" s="167"/>
    </row>
    <row r="71" spans="1:33" s="84" customFormat="1" ht="15">
      <c r="A71" s="220"/>
      <c r="B71" s="9">
        <v>64</v>
      </c>
      <c r="C71" s="45" t="s">
        <v>189</v>
      </c>
      <c r="D71" s="155">
        <v>1.1200000000000001</v>
      </c>
      <c r="E71" s="10">
        <v>1996</v>
      </c>
      <c r="F71" s="10" t="s">
        <v>417</v>
      </c>
      <c r="G71" s="10" t="s">
        <v>418</v>
      </c>
      <c r="H71" s="10"/>
      <c r="I71" s="10"/>
      <c r="J71" s="10"/>
      <c r="K71" s="10" t="s">
        <v>418</v>
      </c>
      <c r="L71" s="10"/>
      <c r="M71" s="10" t="s">
        <v>418</v>
      </c>
      <c r="N71" s="10" t="s">
        <v>432</v>
      </c>
      <c r="O71" s="10"/>
      <c r="P71" s="157">
        <v>1.1200000000000001</v>
      </c>
      <c r="Q71" s="157"/>
      <c r="R71" s="157"/>
      <c r="S71" s="157"/>
      <c r="T71" s="157">
        <v>0.91</v>
      </c>
      <c r="U71" s="157"/>
      <c r="V71" s="157"/>
      <c r="W71" s="157"/>
      <c r="X71" s="157"/>
      <c r="Y71" s="157"/>
      <c r="Z71" s="28">
        <v>48</v>
      </c>
      <c r="AA71" s="28">
        <v>52</v>
      </c>
      <c r="AB71" s="10" t="s">
        <v>420</v>
      </c>
      <c r="AC71" s="10" t="s">
        <v>185</v>
      </c>
      <c r="AD71" s="10" t="s">
        <v>435</v>
      </c>
      <c r="AE71" s="10" t="s">
        <v>421</v>
      </c>
      <c r="AF71" s="9" t="s">
        <v>421</v>
      </c>
      <c r="AG71" s="165"/>
    </row>
    <row r="72" spans="1:33" s="84" customFormat="1" ht="15">
      <c r="A72" s="220"/>
      <c r="B72" s="9">
        <v>65</v>
      </c>
      <c r="C72" s="45" t="s">
        <v>193</v>
      </c>
      <c r="D72" s="155">
        <v>1.1200000000000001</v>
      </c>
      <c r="E72" s="10">
        <v>1969</v>
      </c>
      <c r="F72" s="10" t="s">
        <v>417</v>
      </c>
      <c r="G72" s="10" t="s">
        <v>418</v>
      </c>
      <c r="H72" s="10"/>
      <c r="I72" s="10" t="s">
        <v>418</v>
      </c>
      <c r="J72" s="10"/>
      <c r="K72" s="10" t="s">
        <v>418</v>
      </c>
      <c r="L72" s="10"/>
      <c r="M72" s="10"/>
      <c r="N72" s="10" t="s">
        <v>432</v>
      </c>
      <c r="O72" s="10"/>
      <c r="P72" s="157">
        <v>1.1200000000000001</v>
      </c>
      <c r="Q72" s="157"/>
      <c r="R72" s="157"/>
      <c r="S72" s="157"/>
      <c r="T72" s="157">
        <v>0.91</v>
      </c>
      <c r="U72" s="157"/>
      <c r="V72" s="157"/>
      <c r="W72" s="157"/>
      <c r="X72" s="157"/>
      <c r="Y72" s="157"/>
      <c r="Z72" s="28">
        <v>54</v>
      </c>
      <c r="AA72" s="28">
        <v>46</v>
      </c>
      <c r="AB72" s="10" t="s">
        <v>420</v>
      </c>
      <c r="AC72" s="10" t="s">
        <v>185</v>
      </c>
      <c r="AD72" s="10" t="s">
        <v>435</v>
      </c>
      <c r="AE72" s="10" t="s">
        <v>421</v>
      </c>
      <c r="AF72" s="9" t="s">
        <v>421</v>
      </c>
      <c r="AG72" s="165"/>
    </row>
    <row r="73" spans="1:33" s="84" customFormat="1" ht="15">
      <c r="A73" s="220"/>
      <c r="B73" s="9">
        <v>66</v>
      </c>
      <c r="C73" s="47" t="s">
        <v>195</v>
      </c>
      <c r="D73" s="155">
        <v>3.17</v>
      </c>
      <c r="E73" s="10">
        <v>2014</v>
      </c>
      <c r="F73" s="10" t="s">
        <v>417</v>
      </c>
      <c r="G73" s="10" t="s">
        <v>418</v>
      </c>
      <c r="H73" s="10" t="s">
        <v>418</v>
      </c>
      <c r="I73" s="10" t="s">
        <v>418</v>
      </c>
      <c r="J73" s="10" t="s">
        <v>418</v>
      </c>
      <c r="K73" s="10"/>
      <c r="L73" s="10"/>
      <c r="M73" s="10"/>
      <c r="N73" s="10" t="s">
        <v>419</v>
      </c>
      <c r="O73" s="10"/>
      <c r="P73" s="157">
        <v>3.17</v>
      </c>
      <c r="Q73" s="157"/>
      <c r="R73" s="157"/>
      <c r="S73" s="157"/>
      <c r="T73" s="157">
        <v>3.17</v>
      </c>
      <c r="U73" s="157"/>
      <c r="V73" s="157"/>
      <c r="W73" s="157"/>
      <c r="X73" s="157"/>
      <c r="Y73" s="157"/>
      <c r="Z73" s="28">
        <v>60</v>
      </c>
      <c r="AA73" s="28">
        <v>40</v>
      </c>
      <c r="AB73" s="10" t="s">
        <v>420</v>
      </c>
      <c r="AC73" s="10" t="s">
        <v>185</v>
      </c>
      <c r="AD73" s="10" t="s">
        <v>196</v>
      </c>
      <c r="AE73" s="10" t="s">
        <v>421</v>
      </c>
      <c r="AF73" s="29" t="s">
        <v>434</v>
      </c>
      <c r="AG73" s="165"/>
    </row>
    <row r="74" spans="1:33" s="84" customFormat="1" ht="15">
      <c r="A74" s="220"/>
      <c r="B74" s="9">
        <v>67</v>
      </c>
      <c r="C74" s="45" t="s">
        <v>199</v>
      </c>
      <c r="D74" s="155">
        <v>2.2000000000000002</v>
      </c>
      <c r="E74" s="10" t="s">
        <v>423</v>
      </c>
      <c r="F74" s="39" t="s">
        <v>417</v>
      </c>
      <c r="G74" s="39" t="s">
        <v>418</v>
      </c>
      <c r="H74" s="10"/>
      <c r="I74" s="10"/>
      <c r="J74" s="10"/>
      <c r="K74" s="10"/>
      <c r="L74" s="10"/>
      <c r="M74" s="10"/>
      <c r="N74" s="45" t="s">
        <v>432</v>
      </c>
      <c r="O74" s="45"/>
      <c r="P74" s="157">
        <v>1.21</v>
      </c>
      <c r="Q74" s="157"/>
      <c r="R74" s="157"/>
      <c r="S74" s="157"/>
      <c r="T74" s="157">
        <v>1.21</v>
      </c>
      <c r="U74" s="157"/>
      <c r="V74" s="157"/>
      <c r="W74" s="157"/>
      <c r="X74" s="157"/>
      <c r="Y74" s="157"/>
      <c r="Z74" s="28">
        <v>60</v>
      </c>
      <c r="AA74" s="28">
        <v>40</v>
      </c>
      <c r="AB74" s="39" t="s">
        <v>420</v>
      </c>
      <c r="AC74" s="39" t="s">
        <v>185</v>
      </c>
      <c r="AD74" s="39" t="s">
        <v>196</v>
      </c>
      <c r="AE74" s="39" t="s">
        <v>421</v>
      </c>
      <c r="AF74" s="29" t="s">
        <v>434</v>
      </c>
    </row>
    <row r="75" spans="1:33" s="84" customFormat="1" ht="15">
      <c r="A75" s="220"/>
      <c r="B75" s="9">
        <v>68</v>
      </c>
      <c r="C75" s="45" t="s">
        <v>201</v>
      </c>
      <c r="D75" s="155">
        <v>1.5</v>
      </c>
      <c r="E75" s="10" t="s">
        <v>423</v>
      </c>
      <c r="F75" s="51" t="s">
        <v>425</v>
      </c>
      <c r="G75" s="39" t="s">
        <v>418</v>
      </c>
      <c r="H75" s="10"/>
      <c r="I75" s="10"/>
      <c r="J75" s="10"/>
      <c r="K75" s="10"/>
      <c r="L75" s="10"/>
      <c r="M75" s="10"/>
      <c r="N75" s="45" t="s">
        <v>432</v>
      </c>
      <c r="O75" s="45"/>
      <c r="P75" s="157">
        <v>1</v>
      </c>
      <c r="Q75" s="157"/>
      <c r="R75" s="157"/>
      <c r="S75" s="157"/>
      <c r="T75" s="157">
        <v>1</v>
      </c>
      <c r="U75" s="157"/>
      <c r="V75" s="157"/>
      <c r="W75" s="157"/>
      <c r="X75" s="157"/>
      <c r="Y75" s="157"/>
      <c r="Z75" s="28">
        <v>70</v>
      </c>
      <c r="AA75" s="28">
        <v>30</v>
      </c>
      <c r="AB75" s="39" t="s">
        <v>420</v>
      </c>
      <c r="AC75" s="39" t="s">
        <v>185</v>
      </c>
      <c r="AD75" s="39" t="s">
        <v>202</v>
      </c>
      <c r="AE75" s="39" t="s">
        <v>421</v>
      </c>
      <c r="AF75" s="29" t="s">
        <v>434</v>
      </c>
      <c r="AG75" s="167"/>
    </row>
    <row r="76" spans="1:33" s="84" customFormat="1" ht="15">
      <c r="A76" s="220"/>
      <c r="B76" s="9">
        <v>69</v>
      </c>
      <c r="C76" s="48" t="s">
        <v>205</v>
      </c>
      <c r="D76" s="154">
        <v>2.6</v>
      </c>
      <c r="E76" s="60">
        <v>1982</v>
      </c>
      <c r="F76" s="48" t="s">
        <v>417</v>
      </c>
      <c r="G76" s="60" t="s">
        <v>418</v>
      </c>
      <c r="H76" s="60" t="s">
        <v>418</v>
      </c>
      <c r="I76" s="60" t="s">
        <v>418</v>
      </c>
      <c r="J76" s="60" t="s">
        <v>418</v>
      </c>
      <c r="K76" s="60" t="s">
        <v>418</v>
      </c>
      <c r="L76" s="60" t="s">
        <v>418</v>
      </c>
      <c r="M76" s="60" t="s">
        <v>418</v>
      </c>
      <c r="N76" s="48" t="s">
        <v>432</v>
      </c>
      <c r="O76" s="48"/>
      <c r="P76" s="175">
        <v>2.6</v>
      </c>
      <c r="Q76" s="175"/>
      <c r="R76" s="175"/>
      <c r="S76" s="175"/>
      <c r="T76" s="175">
        <v>1.581</v>
      </c>
      <c r="U76" s="175"/>
      <c r="V76" s="175"/>
      <c r="W76" s="175"/>
      <c r="X76" s="175"/>
      <c r="Y76" s="175"/>
      <c r="Z76" s="137">
        <v>76</v>
      </c>
      <c r="AA76" s="137">
        <v>24</v>
      </c>
      <c r="AB76" s="48" t="s">
        <v>420</v>
      </c>
      <c r="AC76" s="48" t="s">
        <v>206</v>
      </c>
      <c r="AD76" s="48" t="s">
        <v>207</v>
      </c>
      <c r="AE76" s="48" t="s">
        <v>421</v>
      </c>
      <c r="AF76" s="48" t="s">
        <v>421</v>
      </c>
      <c r="AG76" s="165"/>
    </row>
    <row r="77" spans="1:33" s="84" customFormat="1" ht="15">
      <c r="A77" s="220"/>
      <c r="B77" s="9">
        <v>70</v>
      </c>
      <c r="C77" s="48" t="s">
        <v>210</v>
      </c>
      <c r="D77" s="154">
        <v>2.54</v>
      </c>
      <c r="E77" s="60">
        <v>1982</v>
      </c>
      <c r="F77" s="48" t="s">
        <v>417</v>
      </c>
      <c r="G77" s="60" t="s">
        <v>418</v>
      </c>
      <c r="H77" s="60" t="s">
        <v>418</v>
      </c>
      <c r="I77" s="60" t="s">
        <v>418</v>
      </c>
      <c r="J77" s="60" t="s">
        <v>418</v>
      </c>
      <c r="K77" s="60" t="s">
        <v>418</v>
      </c>
      <c r="L77" s="60" t="s">
        <v>418</v>
      </c>
      <c r="M77" s="60" t="s">
        <v>418</v>
      </c>
      <c r="N77" s="48" t="s">
        <v>432</v>
      </c>
      <c r="O77" s="48"/>
      <c r="P77" s="175">
        <v>2.54</v>
      </c>
      <c r="Q77" s="175"/>
      <c r="R77" s="175"/>
      <c r="S77" s="175"/>
      <c r="T77" s="175">
        <v>1.6930000000000001</v>
      </c>
      <c r="U77" s="175"/>
      <c r="V77" s="175"/>
      <c r="W77" s="175"/>
      <c r="X77" s="175"/>
      <c r="Y77" s="175"/>
      <c r="Z77" s="137">
        <v>56</v>
      </c>
      <c r="AA77" s="137">
        <v>44</v>
      </c>
      <c r="AB77" s="48" t="s">
        <v>420</v>
      </c>
      <c r="AC77" s="48" t="s">
        <v>206</v>
      </c>
      <c r="AD77" s="48" t="s">
        <v>207</v>
      </c>
      <c r="AE77" s="48" t="s">
        <v>421</v>
      </c>
      <c r="AF77" s="48" t="s">
        <v>421</v>
      </c>
      <c r="AG77" s="165"/>
    </row>
    <row r="78" spans="1:33" s="84" customFormat="1" ht="15">
      <c r="A78" s="220"/>
      <c r="B78" s="9">
        <v>71</v>
      </c>
      <c r="C78" s="48" t="s">
        <v>212</v>
      </c>
      <c r="D78" s="154">
        <v>1.9530000000000001</v>
      </c>
      <c r="E78" s="60">
        <v>1964</v>
      </c>
      <c r="F78" s="60" t="s">
        <v>417</v>
      </c>
      <c r="G78" s="60" t="s">
        <v>418</v>
      </c>
      <c r="H78" s="60"/>
      <c r="I78" s="60"/>
      <c r="J78" s="60" t="s">
        <v>418</v>
      </c>
      <c r="K78" s="60" t="s">
        <v>418</v>
      </c>
      <c r="L78" s="60" t="s">
        <v>418</v>
      </c>
      <c r="M78" s="60" t="s">
        <v>418</v>
      </c>
      <c r="N78" s="60" t="s">
        <v>419</v>
      </c>
      <c r="O78" s="60"/>
      <c r="P78" s="175">
        <v>1.2</v>
      </c>
      <c r="Q78" s="175"/>
      <c r="R78" s="175"/>
      <c r="S78" s="175"/>
      <c r="T78" s="175">
        <v>1.2</v>
      </c>
      <c r="U78" s="175"/>
      <c r="V78" s="175"/>
      <c r="W78" s="175"/>
      <c r="X78" s="175"/>
      <c r="Y78" s="175"/>
      <c r="Z78" s="137">
        <v>40</v>
      </c>
      <c r="AA78" s="137">
        <v>60</v>
      </c>
      <c r="AB78" s="60" t="s">
        <v>420</v>
      </c>
      <c r="AC78" s="60" t="s">
        <v>206</v>
      </c>
      <c r="AD78" s="60" t="s">
        <v>213</v>
      </c>
      <c r="AE78" s="60" t="s">
        <v>421</v>
      </c>
      <c r="AF78" s="60" t="s">
        <v>421</v>
      </c>
      <c r="AG78" s="165"/>
    </row>
    <row r="79" spans="1:33" s="84" customFormat="1" ht="15">
      <c r="A79" s="220"/>
      <c r="B79" s="9">
        <v>72</v>
      </c>
      <c r="C79" s="47" t="s">
        <v>216</v>
      </c>
      <c r="D79" s="155">
        <v>1.5</v>
      </c>
      <c r="E79" s="10">
        <v>1966</v>
      </c>
      <c r="F79" s="10" t="s">
        <v>417</v>
      </c>
      <c r="G79" s="10" t="s">
        <v>418</v>
      </c>
      <c r="H79" s="10"/>
      <c r="I79" s="10" t="s">
        <v>418</v>
      </c>
      <c r="J79" s="10"/>
      <c r="K79" s="10"/>
      <c r="L79" s="10"/>
      <c r="M79" s="10"/>
      <c r="N79" s="10" t="s">
        <v>419</v>
      </c>
      <c r="O79" s="10"/>
      <c r="P79" s="160">
        <v>1.35</v>
      </c>
      <c r="Q79" s="160"/>
      <c r="R79" s="160"/>
      <c r="S79" s="160"/>
      <c r="T79" s="160">
        <v>1.08</v>
      </c>
      <c r="U79" s="160"/>
      <c r="V79" s="160"/>
      <c r="W79" s="160"/>
      <c r="X79" s="160"/>
      <c r="Y79" s="160"/>
      <c r="Z79" s="95">
        <v>20</v>
      </c>
      <c r="AA79" s="95">
        <v>80</v>
      </c>
      <c r="AB79" s="9" t="s">
        <v>420</v>
      </c>
      <c r="AC79" s="39" t="s">
        <v>217</v>
      </c>
      <c r="AD79" s="39" t="s">
        <v>218</v>
      </c>
      <c r="AE79" s="39" t="s">
        <v>421</v>
      </c>
      <c r="AF79" s="9" t="s">
        <v>421</v>
      </c>
      <c r="AG79" s="165"/>
    </row>
    <row r="80" spans="1:33" s="84" customFormat="1" ht="15">
      <c r="A80" s="220"/>
      <c r="B80" s="9">
        <v>73</v>
      </c>
      <c r="C80" s="45" t="s">
        <v>221</v>
      </c>
      <c r="D80" s="154">
        <v>1.0366</v>
      </c>
      <c r="E80" s="9">
        <v>1970</v>
      </c>
      <c r="F80" s="10" t="s">
        <v>436</v>
      </c>
      <c r="G80" s="9" t="s">
        <v>418</v>
      </c>
      <c r="H80" s="9"/>
      <c r="I80" s="9"/>
      <c r="J80" s="9"/>
      <c r="K80" s="9"/>
      <c r="L80" s="9"/>
      <c r="M80" s="9"/>
      <c r="N80" s="9" t="s">
        <v>432</v>
      </c>
      <c r="O80" s="9"/>
      <c r="P80" s="157">
        <v>1.0366</v>
      </c>
      <c r="Q80" s="157"/>
      <c r="R80" s="157"/>
      <c r="S80" s="157"/>
      <c r="T80" s="157">
        <v>1.0366</v>
      </c>
      <c r="U80" s="157"/>
      <c r="V80" s="157"/>
      <c r="W80" s="157"/>
      <c r="X80" s="157"/>
      <c r="Y80" s="157"/>
      <c r="Z80" s="28">
        <v>30</v>
      </c>
      <c r="AA80" s="28">
        <v>70</v>
      </c>
      <c r="AB80" s="9" t="s">
        <v>420</v>
      </c>
      <c r="AC80" s="39" t="s">
        <v>217</v>
      </c>
      <c r="AD80" s="9" t="s">
        <v>222</v>
      </c>
      <c r="AE80" s="9" t="s">
        <v>421</v>
      </c>
      <c r="AF80" s="9" t="s">
        <v>421</v>
      </c>
      <c r="AG80" s="165"/>
    </row>
    <row r="81" spans="1:34" s="84" customFormat="1" ht="15">
      <c r="A81" s="220"/>
      <c r="B81" s="9">
        <v>74</v>
      </c>
      <c r="C81" s="45" t="s">
        <v>225</v>
      </c>
      <c r="D81" s="154">
        <v>1.1554</v>
      </c>
      <c r="E81" s="9">
        <v>1970</v>
      </c>
      <c r="F81" s="10" t="s">
        <v>436</v>
      </c>
      <c r="G81" s="9" t="s">
        <v>418</v>
      </c>
      <c r="H81" s="9"/>
      <c r="I81" s="9"/>
      <c r="J81" s="9"/>
      <c r="K81" s="9"/>
      <c r="L81" s="9"/>
      <c r="M81" s="9"/>
      <c r="N81" s="9" t="s">
        <v>432</v>
      </c>
      <c r="O81" s="9"/>
      <c r="P81" s="157">
        <v>1.1554</v>
      </c>
      <c r="Q81" s="157"/>
      <c r="R81" s="157"/>
      <c r="S81" s="157"/>
      <c r="T81" s="157">
        <v>1.1554</v>
      </c>
      <c r="U81" s="157"/>
      <c r="V81" s="157"/>
      <c r="W81" s="157"/>
      <c r="X81" s="157"/>
      <c r="Y81" s="157"/>
      <c r="Z81" s="28">
        <v>35</v>
      </c>
      <c r="AA81" s="28">
        <v>65</v>
      </c>
      <c r="AB81" s="9" t="s">
        <v>420</v>
      </c>
      <c r="AC81" s="39" t="s">
        <v>217</v>
      </c>
      <c r="AD81" s="9" t="s">
        <v>222</v>
      </c>
      <c r="AE81" s="9" t="s">
        <v>421</v>
      </c>
      <c r="AF81" s="9" t="s">
        <v>421</v>
      </c>
      <c r="AG81" s="165"/>
    </row>
    <row r="82" spans="1:34" s="84" customFormat="1" ht="15">
      <c r="A82" s="220"/>
      <c r="B82" s="9">
        <v>75</v>
      </c>
      <c r="C82" s="45" t="s">
        <v>226</v>
      </c>
      <c r="D82" s="154">
        <v>1.0088999999999999</v>
      </c>
      <c r="E82" s="9">
        <v>1960</v>
      </c>
      <c r="F82" s="10" t="s">
        <v>436</v>
      </c>
      <c r="G82" s="9" t="s">
        <v>418</v>
      </c>
      <c r="H82" s="9"/>
      <c r="I82" s="9"/>
      <c r="J82" s="9"/>
      <c r="K82" s="9"/>
      <c r="L82" s="9"/>
      <c r="M82" s="9"/>
      <c r="N82" s="9" t="s">
        <v>432</v>
      </c>
      <c r="O82" s="9"/>
      <c r="P82" s="157">
        <v>1.0088999999999999</v>
      </c>
      <c r="Q82" s="157"/>
      <c r="R82" s="157"/>
      <c r="S82" s="157"/>
      <c r="T82" s="157">
        <v>1.0088999999999999</v>
      </c>
      <c r="U82" s="157"/>
      <c r="V82" s="157"/>
      <c r="W82" s="157"/>
      <c r="X82" s="157"/>
      <c r="Y82" s="157"/>
      <c r="Z82" s="28">
        <v>40</v>
      </c>
      <c r="AA82" s="28">
        <v>60</v>
      </c>
      <c r="AB82" s="9" t="s">
        <v>420</v>
      </c>
      <c r="AC82" s="39" t="s">
        <v>217</v>
      </c>
      <c r="AD82" s="9" t="s">
        <v>222</v>
      </c>
      <c r="AE82" s="9" t="s">
        <v>421</v>
      </c>
      <c r="AF82" s="9" t="s">
        <v>421</v>
      </c>
      <c r="AG82" s="165"/>
    </row>
    <row r="83" spans="1:34" s="84" customFormat="1" ht="15">
      <c r="A83" s="220"/>
      <c r="B83" s="9">
        <v>76</v>
      </c>
      <c r="C83" s="47" t="s">
        <v>228</v>
      </c>
      <c r="D83" s="155">
        <v>1.2033</v>
      </c>
      <c r="E83" s="9">
        <v>1960</v>
      </c>
      <c r="F83" s="10" t="s">
        <v>436</v>
      </c>
      <c r="G83" s="9" t="s">
        <v>418</v>
      </c>
      <c r="H83" s="9"/>
      <c r="I83" s="9"/>
      <c r="J83" s="9"/>
      <c r="K83" s="9"/>
      <c r="L83" s="9"/>
      <c r="M83" s="9"/>
      <c r="N83" s="9" t="s">
        <v>432</v>
      </c>
      <c r="O83" s="9"/>
      <c r="P83" s="157">
        <v>1.2033</v>
      </c>
      <c r="Q83" s="157"/>
      <c r="R83" s="157"/>
      <c r="S83" s="157"/>
      <c r="T83" s="157">
        <v>1.2033</v>
      </c>
      <c r="U83" s="157"/>
      <c r="V83" s="157"/>
      <c r="W83" s="157"/>
      <c r="X83" s="157"/>
      <c r="Y83" s="157"/>
      <c r="Z83" s="28">
        <v>40</v>
      </c>
      <c r="AA83" s="28">
        <v>60</v>
      </c>
      <c r="AB83" s="9" t="s">
        <v>420</v>
      </c>
      <c r="AC83" s="39" t="s">
        <v>217</v>
      </c>
      <c r="AD83" s="9" t="s">
        <v>222</v>
      </c>
      <c r="AE83" s="9" t="s">
        <v>421</v>
      </c>
      <c r="AF83" s="9" t="s">
        <v>421</v>
      </c>
      <c r="AG83" s="165"/>
    </row>
    <row r="84" spans="1:34" s="84" customFormat="1" ht="15">
      <c r="A84" s="221"/>
      <c r="B84" s="9" t="s">
        <v>437</v>
      </c>
      <c r="C84" s="10"/>
      <c r="D84" s="21">
        <f>SUM(D8:D83)</f>
        <v>155.99899999999994</v>
      </c>
      <c r="E84" s="10"/>
      <c r="F84" s="10"/>
      <c r="G84" s="10"/>
      <c r="H84" s="10"/>
      <c r="I84" s="10"/>
      <c r="J84" s="10"/>
      <c r="K84" s="10"/>
      <c r="L84" s="10"/>
      <c r="M84" s="10"/>
      <c r="N84" s="10"/>
      <c r="O84" s="10"/>
      <c r="P84" s="159">
        <f>SUM(P8:P83)</f>
        <v>135.97529999999998</v>
      </c>
      <c r="Q84" s="159"/>
      <c r="R84" s="159"/>
      <c r="S84" s="159"/>
      <c r="T84" s="159">
        <f>SUM(T8:T83)</f>
        <v>124.42530000000001</v>
      </c>
      <c r="U84" s="159"/>
      <c r="V84" s="159"/>
      <c r="W84" s="159"/>
      <c r="X84" s="159"/>
      <c r="Y84" s="159"/>
      <c r="Z84" s="26"/>
      <c r="AA84" s="26"/>
      <c r="AB84" s="9"/>
      <c r="AC84" s="10"/>
      <c r="AD84" s="10"/>
      <c r="AE84" s="10"/>
      <c r="AF84" s="9"/>
      <c r="AG84" s="165"/>
    </row>
    <row r="85" spans="1:34" s="84" customFormat="1" ht="36">
      <c r="A85" s="219" t="s">
        <v>229</v>
      </c>
      <c r="B85" s="9">
        <v>1</v>
      </c>
      <c r="C85" s="10" t="s">
        <v>230</v>
      </c>
      <c r="D85" s="21">
        <v>29.86</v>
      </c>
      <c r="E85" s="10">
        <v>1978</v>
      </c>
      <c r="F85" s="10" t="s">
        <v>424</v>
      </c>
      <c r="G85" s="10" t="s">
        <v>418</v>
      </c>
      <c r="H85" s="10" t="s">
        <v>418</v>
      </c>
      <c r="I85" s="10"/>
      <c r="J85" s="10" t="s">
        <v>418</v>
      </c>
      <c r="K85" s="10" t="s">
        <v>418</v>
      </c>
      <c r="L85" s="10" t="s">
        <v>418</v>
      </c>
      <c r="M85" s="10"/>
      <c r="N85" s="10" t="s">
        <v>422</v>
      </c>
      <c r="O85" s="10"/>
      <c r="P85" s="159">
        <v>29.86</v>
      </c>
      <c r="Q85" s="159"/>
      <c r="R85" s="159"/>
      <c r="S85" s="159"/>
      <c r="T85" s="159">
        <v>29.86</v>
      </c>
      <c r="U85" s="159"/>
      <c r="V85" s="159"/>
      <c r="W85" s="159"/>
      <c r="X85" s="159"/>
      <c r="Y85" s="159"/>
      <c r="Z85" s="26">
        <v>21</v>
      </c>
      <c r="AA85" s="26">
        <v>79</v>
      </c>
      <c r="AB85" s="9" t="s">
        <v>420</v>
      </c>
      <c r="AC85" s="10" t="s">
        <v>15</v>
      </c>
      <c r="AD85" s="10" t="s">
        <v>438</v>
      </c>
      <c r="AE85" s="10" t="s">
        <v>421</v>
      </c>
      <c r="AF85" s="9" t="s">
        <v>421</v>
      </c>
      <c r="AG85" s="166"/>
      <c r="AH85" s="180"/>
    </row>
    <row r="86" spans="1:34" s="84" customFormat="1" ht="15">
      <c r="A86" s="220"/>
      <c r="B86" s="9">
        <v>2</v>
      </c>
      <c r="C86" s="45" t="s">
        <v>235</v>
      </c>
      <c r="D86" s="168">
        <v>21.873000000000001</v>
      </c>
      <c r="E86" s="10">
        <v>1992</v>
      </c>
      <c r="F86" s="10" t="s">
        <v>424</v>
      </c>
      <c r="G86" s="10" t="s">
        <v>418</v>
      </c>
      <c r="H86" s="10" t="s">
        <v>418</v>
      </c>
      <c r="I86" s="10"/>
      <c r="J86" s="10" t="s">
        <v>418</v>
      </c>
      <c r="K86" s="10" t="s">
        <v>418</v>
      </c>
      <c r="L86" s="10" t="s">
        <v>418</v>
      </c>
      <c r="M86" s="10"/>
      <c r="N86" s="10" t="s">
        <v>422</v>
      </c>
      <c r="O86" s="10"/>
      <c r="P86" s="175">
        <v>20.420000000000002</v>
      </c>
      <c r="Q86" s="175"/>
      <c r="R86" s="175"/>
      <c r="S86" s="175"/>
      <c r="T86" s="157">
        <v>19.34</v>
      </c>
      <c r="U86" s="157"/>
      <c r="V86" s="157"/>
      <c r="W86" s="157"/>
      <c r="X86" s="157"/>
      <c r="Y86" s="157"/>
      <c r="Z86" s="28">
        <v>12.2</v>
      </c>
      <c r="AA86" s="28">
        <v>87.8</v>
      </c>
      <c r="AB86" s="10" t="s">
        <v>420</v>
      </c>
      <c r="AC86" s="10" t="s">
        <v>236</v>
      </c>
      <c r="AD86" s="10" t="s">
        <v>236</v>
      </c>
      <c r="AE86" s="10" t="s">
        <v>421</v>
      </c>
      <c r="AF86" s="10" t="s">
        <v>421</v>
      </c>
      <c r="AG86" s="165"/>
    </row>
    <row r="87" spans="1:34" s="84" customFormat="1" ht="15">
      <c r="A87" s="220"/>
      <c r="B87" s="9">
        <v>3</v>
      </c>
      <c r="C87" s="45" t="s">
        <v>239</v>
      </c>
      <c r="D87" s="168">
        <v>18.93</v>
      </c>
      <c r="E87" s="10">
        <v>1992</v>
      </c>
      <c r="F87" s="10" t="s">
        <v>424</v>
      </c>
      <c r="G87" s="10" t="s">
        <v>418</v>
      </c>
      <c r="H87" s="10" t="s">
        <v>418</v>
      </c>
      <c r="I87" s="10"/>
      <c r="J87" s="10" t="s">
        <v>418</v>
      </c>
      <c r="K87" s="10" t="s">
        <v>418</v>
      </c>
      <c r="L87" s="10" t="s">
        <v>418</v>
      </c>
      <c r="M87" s="10"/>
      <c r="N87" s="10" t="s">
        <v>422</v>
      </c>
      <c r="O87" s="10"/>
      <c r="P87" s="175">
        <v>14.12</v>
      </c>
      <c r="Q87" s="175"/>
      <c r="R87" s="175"/>
      <c r="S87" s="175"/>
      <c r="T87" s="157">
        <v>13.23</v>
      </c>
      <c r="U87" s="157"/>
      <c r="V87" s="157"/>
      <c r="W87" s="157"/>
      <c r="X87" s="157"/>
      <c r="Y87" s="157"/>
      <c r="Z87" s="28">
        <v>0</v>
      </c>
      <c r="AA87" s="28">
        <v>100</v>
      </c>
      <c r="AB87" s="10" t="s">
        <v>420</v>
      </c>
      <c r="AC87" s="10" t="s">
        <v>236</v>
      </c>
      <c r="AD87" s="10" t="s">
        <v>236</v>
      </c>
      <c r="AE87" s="10" t="s">
        <v>421</v>
      </c>
      <c r="AF87" s="10" t="s">
        <v>421</v>
      </c>
      <c r="AG87" s="165"/>
    </row>
    <row r="88" spans="1:34" s="84" customFormat="1" ht="15">
      <c r="A88" s="220"/>
      <c r="B88" s="9">
        <v>4</v>
      </c>
      <c r="C88" s="45" t="s">
        <v>241</v>
      </c>
      <c r="D88" s="168">
        <v>23.67</v>
      </c>
      <c r="E88" s="10">
        <v>1992</v>
      </c>
      <c r="F88" s="10" t="s">
        <v>424</v>
      </c>
      <c r="G88" s="10" t="s">
        <v>418</v>
      </c>
      <c r="H88" s="10" t="s">
        <v>418</v>
      </c>
      <c r="I88" s="10"/>
      <c r="J88" s="10" t="s">
        <v>418</v>
      </c>
      <c r="K88" s="10" t="s">
        <v>418</v>
      </c>
      <c r="L88" s="10" t="s">
        <v>418</v>
      </c>
      <c r="M88" s="10"/>
      <c r="N88" s="10" t="s">
        <v>422</v>
      </c>
      <c r="O88" s="10"/>
      <c r="P88" s="175">
        <v>21.3</v>
      </c>
      <c r="Q88" s="175"/>
      <c r="R88" s="175"/>
      <c r="S88" s="175"/>
      <c r="T88" s="157">
        <v>20.85</v>
      </c>
      <c r="U88" s="157"/>
      <c r="V88" s="157"/>
      <c r="W88" s="157"/>
      <c r="X88" s="157"/>
      <c r="Y88" s="157"/>
      <c r="Z88" s="28">
        <v>17.399999999999999</v>
      </c>
      <c r="AA88" s="28">
        <v>82.6</v>
      </c>
      <c r="AB88" s="10" t="s">
        <v>420</v>
      </c>
      <c r="AC88" s="10" t="s">
        <v>236</v>
      </c>
      <c r="AD88" s="10" t="s">
        <v>236</v>
      </c>
      <c r="AE88" s="10" t="s">
        <v>421</v>
      </c>
      <c r="AF88" s="10" t="s">
        <v>421</v>
      </c>
      <c r="AG88" s="165"/>
    </row>
    <row r="89" spans="1:34" s="84" customFormat="1" ht="15">
      <c r="A89" s="220"/>
      <c r="B89" s="9">
        <v>5</v>
      </c>
      <c r="C89" s="45" t="s">
        <v>243</v>
      </c>
      <c r="D89" s="169">
        <v>18.899999999999999</v>
      </c>
      <c r="E89" s="10">
        <v>1966</v>
      </c>
      <c r="F89" s="10" t="s">
        <v>417</v>
      </c>
      <c r="G89" s="10" t="s">
        <v>418</v>
      </c>
      <c r="H89" s="10"/>
      <c r="I89" s="10"/>
      <c r="J89" s="10" t="s">
        <v>418</v>
      </c>
      <c r="K89" s="10" t="s">
        <v>418</v>
      </c>
      <c r="L89" s="10" t="s">
        <v>418</v>
      </c>
      <c r="M89" s="10" t="s">
        <v>418</v>
      </c>
      <c r="N89" s="10" t="s">
        <v>422</v>
      </c>
      <c r="O89" s="10"/>
      <c r="P89" s="157">
        <v>5.83</v>
      </c>
      <c r="Q89" s="157"/>
      <c r="R89" s="157"/>
      <c r="S89" s="157"/>
      <c r="T89" s="157">
        <v>5.82</v>
      </c>
      <c r="U89" s="157"/>
      <c r="V89" s="157"/>
      <c r="W89" s="157"/>
      <c r="X89" s="157"/>
      <c r="Y89" s="157"/>
      <c r="Z89" s="28">
        <v>45</v>
      </c>
      <c r="AA89" s="28">
        <v>54.75</v>
      </c>
      <c r="AB89" s="10" t="s">
        <v>420</v>
      </c>
      <c r="AC89" s="10" t="s">
        <v>22</v>
      </c>
      <c r="AD89" s="10" t="s">
        <v>439</v>
      </c>
      <c r="AE89" s="10" t="s">
        <v>421</v>
      </c>
      <c r="AF89" s="10" t="s">
        <v>421</v>
      </c>
      <c r="AG89" s="165"/>
    </row>
    <row r="90" spans="1:34" s="84" customFormat="1" ht="15">
      <c r="A90" s="220"/>
      <c r="B90" s="9">
        <v>6</v>
      </c>
      <c r="C90" s="47" t="s">
        <v>247</v>
      </c>
      <c r="D90" s="169">
        <v>10</v>
      </c>
      <c r="E90" s="10">
        <v>1972</v>
      </c>
      <c r="F90" s="10" t="s">
        <v>428</v>
      </c>
      <c r="G90" s="10" t="s">
        <v>418</v>
      </c>
      <c r="H90" s="10"/>
      <c r="I90" s="10"/>
      <c r="J90" s="10"/>
      <c r="K90" s="10"/>
      <c r="L90" s="10"/>
      <c r="M90" s="10"/>
      <c r="N90" s="10" t="s">
        <v>422</v>
      </c>
      <c r="O90" s="10"/>
      <c r="P90" s="157">
        <v>9.4600000000000009</v>
      </c>
      <c r="Q90" s="157"/>
      <c r="R90" s="157"/>
      <c r="S90" s="157"/>
      <c r="T90" s="157">
        <v>7.42</v>
      </c>
      <c r="U90" s="157"/>
      <c r="V90" s="157"/>
      <c r="W90" s="157"/>
      <c r="X90" s="157"/>
      <c r="Y90" s="157"/>
      <c r="Z90" s="28">
        <v>34.200000000000003</v>
      </c>
      <c r="AA90" s="28">
        <v>65.8</v>
      </c>
      <c r="AB90" s="9" t="s">
        <v>420</v>
      </c>
      <c r="AC90" s="10" t="s">
        <v>22</v>
      </c>
      <c r="AD90" s="10" t="s">
        <v>248</v>
      </c>
      <c r="AE90" s="10" t="s">
        <v>421</v>
      </c>
      <c r="AF90" s="10" t="s">
        <v>421</v>
      </c>
      <c r="AG90" s="165"/>
    </row>
    <row r="91" spans="1:34" s="84" customFormat="1" ht="15">
      <c r="A91" s="220"/>
      <c r="B91" s="9">
        <v>7</v>
      </c>
      <c r="C91" s="47" t="s">
        <v>251</v>
      </c>
      <c r="D91" s="170">
        <v>15</v>
      </c>
      <c r="E91" s="51">
        <v>1979</v>
      </c>
      <c r="F91" s="51" t="s">
        <v>417</v>
      </c>
      <c r="G91" s="51" t="s">
        <v>418</v>
      </c>
      <c r="H91" s="51"/>
      <c r="I91" s="51"/>
      <c r="J91" s="51" t="s">
        <v>418</v>
      </c>
      <c r="K91" s="51"/>
      <c r="L91" s="51"/>
      <c r="M91" s="51"/>
      <c r="N91" s="51" t="s">
        <v>422</v>
      </c>
      <c r="O91" s="51"/>
      <c r="P91" s="161">
        <v>9.4969999999999999</v>
      </c>
      <c r="Q91" s="161"/>
      <c r="R91" s="161"/>
      <c r="S91" s="161"/>
      <c r="T91" s="161">
        <v>8.76</v>
      </c>
      <c r="U91" s="161"/>
      <c r="V91" s="161"/>
      <c r="W91" s="161"/>
      <c r="X91" s="161"/>
      <c r="Y91" s="161"/>
      <c r="Z91" s="142">
        <v>70</v>
      </c>
      <c r="AA91" s="142">
        <v>30</v>
      </c>
      <c r="AB91" s="10" t="s">
        <v>420</v>
      </c>
      <c r="AC91" s="51" t="s">
        <v>22</v>
      </c>
      <c r="AD91" s="51" t="s">
        <v>252</v>
      </c>
      <c r="AE91" s="51" t="s">
        <v>421</v>
      </c>
      <c r="AF91" s="10" t="s">
        <v>421</v>
      </c>
      <c r="AG91" s="165"/>
    </row>
    <row r="92" spans="1:34" s="84" customFormat="1" ht="15">
      <c r="A92" s="220"/>
      <c r="B92" s="9">
        <v>8</v>
      </c>
      <c r="C92" s="47" t="s">
        <v>255</v>
      </c>
      <c r="D92" s="169">
        <v>9.4</v>
      </c>
      <c r="E92" s="10">
        <v>1974</v>
      </c>
      <c r="F92" s="10" t="s">
        <v>417</v>
      </c>
      <c r="G92" s="51" t="s">
        <v>418</v>
      </c>
      <c r="H92" s="10"/>
      <c r="I92" s="10"/>
      <c r="J92" s="10"/>
      <c r="K92" s="51" t="s">
        <v>418</v>
      </c>
      <c r="L92" s="51" t="s">
        <v>418</v>
      </c>
      <c r="M92" s="10"/>
      <c r="N92" s="10" t="s">
        <v>419</v>
      </c>
      <c r="O92" s="10"/>
      <c r="P92" s="157">
        <v>5.54</v>
      </c>
      <c r="Q92" s="157"/>
      <c r="R92" s="157"/>
      <c r="S92" s="157"/>
      <c r="T92" s="157">
        <v>5.54</v>
      </c>
      <c r="U92" s="157"/>
      <c r="V92" s="157"/>
      <c r="W92" s="157"/>
      <c r="X92" s="157"/>
      <c r="Y92" s="157"/>
      <c r="Z92" s="28">
        <v>70</v>
      </c>
      <c r="AA92" s="28">
        <v>30</v>
      </c>
      <c r="AB92" s="10" t="s">
        <v>420</v>
      </c>
      <c r="AC92" s="10" t="s">
        <v>22</v>
      </c>
      <c r="AD92" s="10" t="s">
        <v>256</v>
      </c>
      <c r="AE92" s="10" t="s">
        <v>421</v>
      </c>
      <c r="AF92" s="10" t="s">
        <v>421</v>
      </c>
      <c r="AG92" s="165"/>
    </row>
    <row r="93" spans="1:34" s="84" customFormat="1" ht="15">
      <c r="A93" s="220"/>
      <c r="B93" s="9">
        <v>9</v>
      </c>
      <c r="C93" s="47" t="s">
        <v>259</v>
      </c>
      <c r="D93" s="171">
        <v>22.3995</v>
      </c>
      <c r="E93" s="10" t="s">
        <v>423</v>
      </c>
      <c r="F93" s="10" t="s">
        <v>424</v>
      </c>
      <c r="G93" s="10" t="s">
        <v>418</v>
      </c>
      <c r="H93" s="10"/>
      <c r="I93" s="10"/>
      <c r="J93" s="10"/>
      <c r="K93" s="10"/>
      <c r="L93" s="10"/>
      <c r="M93" s="10"/>
      <c r="N93" s="10" t="s">
        <v>422</v>
      </c>
      <c r="O93" s="10"/>
      <c r="P93" s="158">
        <v>12.383599999999999</v>
      </c>
      <c r="Q93" s="158"/>
      <c r="R93" s="158"/>
      <c r="S93" s="158"/>
      <c r="T93" s="158">
        <v>12.01</v>
      </c>
      <c r="U93" s="158"/>
      <c r="V93" s="158"/>
      <c r="W93" s="158"/>
      <c r="X93" s="158"/>
      <c r="Y93" s="158"/>
      <c r="Z93" s="28">
        <v>73</v>
      </c>
      <c r="AA93" s="28">
        <v>27</v>
      </c>
      <c r="AB93" s="10" t="s">
        <v>420</v>
      </c>
      <c r="AC93" s="10" t="s">
        <v>22</v>
      </c>
      <c r="AD93" s="10" t="s">
        <v>27</v>
      </c>
      <c r="AE93" s="10" t="s">
        <v>421</v>
      </c>
      <c r="AF93" s="10" t="s">
        <v>421</v>
      </c>
      <c r="AG93" s="165"/>
    </row>
    <row r="94" spans="1:34" s="84" customFormat="1" ht="36">
      <c r="A94" s="220"/>
      <c r="B94" s="9">
        <v>10</v>
      </c>
      <c r="C94" s="47" t="s">
        <v>260</v>
      </c>
      <c r="D94" s="169">
        <v>18.399999999999999</v>
      </c>
      <c r="E94" s="10">
        <v>1965</v>
      </c>
      <c r="F94" s="10" t="s">
        <v>424</v>
      </c>
      <c r="G94" s="51" t="s">
        <v>418</v>
      </c>
      <c r="H94" s="10"/>
      <c r="I94" s="10"/>
      <c r="J94" s="51" t="s">
        <v>418</v>
      </c>
      <c r="K94" s="10"/>
      <c r="L94" s="10"/>
      <c r="M94" s="10"/>
      <c r="N94" s="49" t="s">
        <v>422</v>
      </c>
      <c r="O94" s="49"/>
      <c r="P94" s="157">
        <v>10.39</v>
      </c>
      <c r="Q94" s="157"/>
      <c r="R94" s="157"/>
      <c r="S94" s="157"/>
      <c r="T94" s="157">
        <v>7.25</v>
      </c>
      <c r="U94" s="157"/>
      <c r="V94" s="157"/>
      <c r="W94" s="157"/>
      <c r="X94" s="157"/>
      <c r="Y94" s="157"/>
      <c r="Z94" s="28">
        <v>30.01</v>
      </c>
      <c r="AA94" s="28">
        <v>69.989999999999995</v>
      </c>
      <c r="AB94" s="10" t="s">
        <v>440</v>
      </c>
      <c r="AC94" s="10" t="s">
        <v>22</v>
      </c>
      <c r="AD94" s="10" t="s">
        <v>441</v>
      </c>
      <c r="AE94" s="10" t="s">
        <v>421</v>
      </c>
      <c r="AF94" s="10" t="s">
        <v>421</v>
      </c>
      <c r="AG94" s="165"/>
    </row>
    <row r="95" spans="1:34" s="84" customFormat="1" ht="15">
      <c r="A95" s="220"/>
      <c r="B95" s="9">
        <v>11</v>
      </c>
      <c r="C95" s="14" t="s">
        <v>264</v>
      </c>
      <c r="D95" s="21">
        <v>29.56</v>
      </c>
      <c r="E95" s="10">
        <v>1989</v>
      </c>
      <c r="F95" s="10" t="s">
        <v>417</v>
      </c>
      <c r="G95" s="10" t="s">
        <v>418</v>
      </c>
      <c r="H95" s="10"/>
      <c r="I95" s="10" t="s">
        <v>418</v>
      </c>
      <c r="J95" s="10" t="s">
        <v>418</v>
      </c>
      <c r="K95" s="10" t="s">
        <v>418</v>
      </c>
      <c r="L95" s="10"/>
      <c r="M95" s="10" t="s">
        <v>418</v>
      </c>
      <c r="N95" s="10" t="s">
        <v>422</v>
      </c>
      <c r="O95" s="10"/>
      <c r="P95" s="157">
        <v>22.8</v>
      </c>
      <c r="Q95" s="157"/>
      <c r="R95" s="157"/>
      <c r="S95" s="157"/>
      <c r="T95" s="157">
        <v>22.4</v>
      </c>
      <c r="U95" s="157"/>
      <c r="V95" s="157"/>
      <c r="W95" s="157"/>
      <c r="X95" s="157"/>
      <c r="Y95" s="157"/>
      <c r="Z95" s="28">
        <v>90</v>
      </c>
      <c r="AA95" s="28">
        <v>10</v>
      </c>
      <c r="AB95" s="9" t="s">
        <v>420</v>
      </c>
      <c r="AC95" s="10" t="s">
        <v>43</v>
      </c>
      <c r="AD95" s="10" t="s">
        <v>44</v>
      </c>
      <c r="AE95" s="10" t="s">
        <v>421</v>
      </c>
      <c r="AF95" s="9" t="s">
        <v>421</v>
      </c>
      <c r="AG95" s="165"/>
    </row>
    <row r="96" spans="1:34" s="84" customFormat="1" ht="36">
      <c r="A96" s="220"/>
      <c r="B96" s="9">
        <v>12</v>
      </c>
      <c r="C96" s="14" t="s">
        <v>266</v>
      </c>
      <c r="D96" s="21">
        <v>16.32</v>
      </c>
      <c r="E96" s="10">
        <v>1984</v>
      </c>
      <c r="F96" s="10" t="s">
        <v>425</v>
      </c>
      <c r="G96" s="10" t="s">
        <v>418</v>
      </c>
      <c r="H96" s="10" t="s">
        <v>418</v>
      </c>
      <c r="I96" s="10"/>
      <c r="J96" s="10" t="s">
        <v>418</v>
      </c>
      <c r="K96" s="10" t="s">
        <v>418</v>
      </c>
      <c r="L96" s="10" t="s">
        <v>418</v>
      </c>
      <c r="M96" s="10"/>
      <c r="N96" s="10" t="s">
        <v>422</v>
      </c>
      <c r="O96" s="10"/>
      <c r="P96" s="157">
        <v>15.071</v>
      </c>
      <c r="Q96" s="157"/>
      <c r="R96" s="157"/>
      <c r="S96" s="157"/>
      <c r="T96" s="157">
        <v>15.071</v>
      </c>
      <c r="U96" s="157"/>
      <c r="V96" s="157"/>
      <c r="W96" s="157"/>
      <c r="X96" s="157"/>
      <c r="Y96" s="157"/>
      <c r="Z96" s="28">
        <v>45</v>
      </c>
      <c r="AA96" s="28">
        <v>55</v>
      </c>
      <c r="AB96" s="9" t="s">
        <v>440</v>
      </c>
      <c r="AC96" s="10" t="s">
        <v>43</v>
      </c>
      <c r="AD96" s="10" t="s">
        <v>442</v>
      </c>
      <c r="AE96" s="10" t="s">
        <v>421</v>
      </c>
      <c r="AF96" s="9" t="s">
        <v>421</v>
      </c>
      <c r="AG96" s="165"/>
    </row>
    <row r="97" spans="1:33" s="84" customFormat="1" ht="24">
      <c r="A97" s="220"/>
      <c r="B97" s="9">
        <v>13</v>
      </c>
      <c r="C97" s="47" t="s">
        <v>270</v>
      </c>
      <c r="D97" s="169">
        <v>24</v>
      </c>
      <c r="E97" s="10">
        <v>1963</v>
      </c>
      <c r="F97" s="10" t="s">
        <v>425</v>
      </c>
      <c r="G97" s="10" t="s">
        <v>418</v>
      </c>
      <c r="H97" s="10" t="s">
        <v>418</v>
      </c>
      <c r="I97" s="10"/>
      <c r="J97" s="10" t="s">
        <v>418</v>
      </c>
      <c r="K97" s="10" t="s">
        <v>418</v>
      </c>
      <c r="L97" s="10" t="s">
        <v>418</v>
      </c>
      <c r="M97" s="10"/>
      <c r="N97" s="10" t="s">
        <v>422</v>
      </c>
      <c r="O97" s="10"/>
      <c r="P97" s="157">
        <v>14.458</v>
      </c>
      <c r="Q97" s="157"/>
      <c r="R97" s="157"/>
      <c r="S97" s="157"/>
      <c r="T97" s="157">
        <v>14.458</v>
      </c>
      <c r="U97" s="157"/>
      <c r="V97" s="157"/>
      <c r="W97" s="157"/>
      <c r="X97" s="157"/>
      <c r="Y97" s="157"/>
      <c r="Z97" s="28">
        <v>46</v>
      </c>
      <c r="AA97" s="28">
        <v>54</v>
      </c>
      <c r="AB97" s="10" t="s">
        <v>440</v>
      </c>
      <c r="AC97" s="10" t="s">
        <v>43</v>
      </c>
      <c r="AD97" s="10" t="s">
        <v>443</v>
      </c>
      <c r="AE97" s="10" t="s">
        <v>421</v>
      </c>
      <c r="AF97" s="9" t="s">
        <v>421</v>
      </c>
      <c r="AG97" s="165"/>
    </row>
    <row r="98" spans="1:33" s="84" customFormat="1" ht="15">
      <c r="A98" s="220"/>
      <c r="B98" s="9">
        <v>14</v>
      </c>
      <c r="C98" s="45" t="s">
        <v>272</v>
      </c>
      <c r="D98" s="21">
        <v>6.3</v>
      </c>
      <c r="E98" s="10">
        <v>1965</v>
      </c>
      <c r="F98" s="10" t="s">
        <v>417</v>
      </c>
      <c r="G98" s="10" t="s">
        <v>418</v>
      </c>
      <c r="H98" s="10"/>
      <c r="I98" s="10"/>
      <c r="J98" s="10"/>
      <c r="K98" s="10" t="s">
        <v>418</v>
      </c>
      <c r="L98" s="10" t="s">
        <v>418</v>
      </c>
      <c r="M98" s="10" t="s">
        <v>418</v>
      </c>
      <c r="N98" s="10" t="s">
        <v>419</v>
      </c>
      <c r="O98" s="10"/>
      <c r="P98" s="157">
        <v>4.5</v>
      </c>
      <c r="Q98" s="157"/>
      <c r="R98" s="157"/>
      <c r="S98" s="157"/>
      <c r="T98" s="157">
        <v>3.6</v>
      </c>
      <c r="U98" s="157"/>
      <c r="V98" s="157"/>
      <c r="W98" s="157"/>
      <c r="X98" s="157"/>
      <c r="Y98" s="157"/>
      <c r="Z98" s="28">
        <v>53</v>
      </c>
      <c r="AA98" s="28">
        <v>47</v>
      </c>
      <c r="AB98" s="9" t="s">
        <v>420</v>
      </c>
      <c r="AC98" s="10" t="s">
        <v>43</v>
      </c>
      <c r="AD98" s="10" t="s">
        <v>271</v>
      </c>
      <c r="AE98" s="10" t="s">
        <v>421</v>
      </c>
      <c r="AF98" s="9" t="s">
        <v>421</v>
      </c>
      <c r="AG98" s="165"/>
    </row>
    <row r="99" spans="1:33" s="84" customFormat="1" ht="15">
      <c r="A99" s="220"/>
      <c r="B99" s="9">
        <v>15</v>
      </c>
      <c r="C99" s="45" t="s">
        <v>275</v>
      </c>
      <c r="D99" s="169">
        <v>5.0999999999999996</v>
      </c>
      <c r="E99" s="10">
        <v>1968</v>
      </c>
      <c r="F99" s="10" t="s">
        <v>444</v>
      </c>
      <c r="G99" s="10" t="s">
        <v>418</v>
      </c>
      <c r="H99" s="10" t="s">
        <v>418</v>
      </c>
      <c r="I99" s="10" t="s">
        <v>418</v>
      </c>
      <c r="J99" s="10" t="s">
        <v>418</v>
      </c>
      <c r="K99" s="10" t="s">
        <v>418</v>
      </c>
      <c r="L99" s="10" t="s">
        <v>418</v>
      </c>
      <c r="M99" s="10" t="s">
        <v>418</v>
      </c>
      <c r="N99" s="10" t="s">
        <v>426</v>
      </c>
      <c r="O99" s="10"/>
      <c r="P99" s="157">
        <v>3.24</v>
      </c>
      <c r="Q99" s="157"/>
      <c r="R99" s="157"/>
      <c r="S99" s="157"/>
      <c r="T99" s="157">
        <v>2.5</v>
      </c>
      <c r="U99" s="157"/>
      <c r="V99" s="157"/>
      <c r="W99" s="157"/>
      <c r="X99" s="157"/>
      <c r="Y99" s="157"/>
      <c r="Z99" s="28">
        <v>70</v>
      </c>
      <c r="AA99" s="28">
        <v>30</v>
      </c>
      <c r="AB99" s="9" t="s">
        <v>420</v>
      </c>
      <c r="AC99" s="10" t="s">
        <v>52</v>
      </c>
      <c r="AD99" s="10" t="s">
        <v>53</v>
      </c>
      <c r="AE99" s="10" t="s">
        <v>421</v>
      </c>
      <c r="AF99" s="9" t="s">
        <v>421</v>
      </c>
      <c r="AG99" s="165"/>
    </row>
    <row r="100" spans="1:33" s="84" customFormat="1" ht="15">
      <c r="A100" s="220"/>
      <c r="B100" s="9">
        <v>16</v>
      </c>
      <c r="C100" s="47" t="s">
        <v>277</v>
      </c>
      <c r="D100" s="169">
        <v>12.2</v>
      </c>
      <c r="E100" s="10">
        <v>1993</v>
      </c>
      <c r="F100" s="10" t="s">
        <v>444</v>
      </c>
      <c r="G100" s="10" t="s">
        <v>418</v>
      </c>
      <c r="H100" s="10" t="s">
        <v>418</v>
      </c>
      <c r="I100" s="10" t="s">
        <v>418</v>
      </c>
      <c r="J100" s="10" t="s">
        <v>418</v>
      </c>
      <c r="K100" s="10" t="s">
        <v>418</v>
      </c>
      <c r="L100" s="10" t="s">
        <v>418</v>
      </c>
      <c r="M100" s="10" t="s">
        <v>418</v>
      </c>
      <c r="N100" s="10" t="s">
        <v>426</v>
      </c>
      <c r="O100" s="10"/>
      <c r="P100" s="157">
        <v>8.77</v>
      </c>
      <c r="Q100" s="157"/>
      <c r="R100" s="157"/>
      <c r="S100" s="157"/>
      <c r="T100" s="157">
        <v>7.8</v>
      </c>
      <c r="U100" s="157"/>
      <c r="V100" s="157"/>
      <c r="W100" s="157"/>
      <c r="X100" s="157"/>
      <c r="Y100" s="157"/>
      <c r="Z100" s="28">
        <v>60</v>
      </c>
      <c r="AA100" s="28">
        <v>40</v>
      </c>
      <c r="AB100" s="9" t="s">
        <v>420</v>
      </c>
      <c r="AC100" s="10" t="s">
        <v>52</v>
      </c>
      <c r="AD100" s="10" t="s">
        <v>53</v>
      </c>
      <c r="AE100" s="10" t="s">
        <v>421</v>
      </c>
      <c r="AF100" s="9" t="s">
        <v>421</v>
      </c>
      <c r="AG100" s="165"/>
    </row>
    <row r="101" spans="1:33" s="84" customFormat="1" ht="15">
      <c r="A101" s="220"/>
      <c r="B101" s="9">
        <v>17</v>
      </c>
      <c r="C101" s="45" t="s">
        <v>279</v>
      </c>
      <c r="D101" s="169">
        <v>15</v>
      </c>
      <c r="E101" s="10">
        <v>1957</v>
      </c>
      <c r="F101" s="10" t="s">
        <v>424</v>
      </c>
      <c r="G101" s="10" t="s">
        <v>418</v>
      </c>
      <c r="H101" s="10" t="s">
        <v>418</v>
      </c>
      <c r="I101" s="10" t="s">
        <v>418</v>
      </c>
      <c r="J101" s="10" t="s">
        <v>418</v>
      </c>
      <c r="K101" s="10" t="s">
        <v>418</v>
      </c>
      <c r="L101" s="10" t="s">
        <v>418</v>
      </c>
      <c r="M101" s="10"/>
      <c r="N101" s="10" t="s">
        <v>422</v>
      </c>
      <c r="O101" s="10"/>
      <c r="P101" s="157">
        <v>14.16</v>
      </c>
      <c r="Q101" s="157"/>
      <c r="R101" s="157"/>
      <c r="S101" s="157"/>
      <c r="T101" s="157">
        <v>10.5</v>
      </c>
      <c r="U101" s="157"/>
      <c r="V101" s="157"/>
      <c r="W101" s="157"/>
      <c r="X101" s="157"/>
      <c r="Y101" s="157"/>
      <c r="Z101" s="28">
        <v>46</v>
      </c>
      <c r="AA101" s="28">
        <v>54</v>
      </c>
      <c r="AB101" s="10" t="s">
        <v>420</v>
      </c>
      <c r="AC101" s="10" t="s">
        <v>91</v>
      </c>
      <c r="AD101" s="10" t="s">
        <v>280</v>
      </c>
      <c r="AE101" s="10" t="s">
        <v>421</v>
      </c>
      <c r="AF101" s="9" t="s">
        <v>421</v>
      </c>
      <c r="AG101" s="165"/>
    </row>
    <row r="102" spans="1:33" s="84" customFormat="1" ht="15">
      <c r="A102" s="220"/>
      <c r="B102" s="9">
        <v>18</v>
      </c>
      <c r="C102" s="47" t="s">
        <v>283</v>
      </c>
      <c r="D102" s="170">
        <v>10.97</v>
      </c>
      <c r="E102" s="39">
        <v>1962</v>
      </c>
      <c r="F102" s="51" t="s">
        <v>445</v>
      </c>
      <c r="G102" s="51" t="s">
        <v>418</v>
      </c>
      <c r="H102" s="51"/>
      <c r="I102" s="51" t="s">
        <v>418</v>
      </c>
      <c r="J102" s="51" t="s">
        <v>418</v>
      </c>
      <c r="K102" s="51"/>
      <c r="L102" s="51"/>
      <c r="M102" s="51"/>
      <c r="N102" s="51" t="s">
        <v>430</v>
      </c>
      <c r="O102" s="51"/>
      <c r="P102" s="160">
        <v>8.9</v>
      </c>
      <c r="Q102" s="160"/>
      <c r="R102" s="160"/>
      <c r="S102" s="160"/>
      <c r="T102" s="161">
        <v>8.9</v>
      </c>
      <c r="U102" s="161"/>
      <c r="V102" s="161"/>
      <c r="W102" s="161"/>
      <c r="X102" s="161"/>
      <c r="Y102" s="161"/>
      <c r="Z102" s="162">
        <v>80</v>
      </c>
      <c r="AA102" s="162">
        <v>20</v>
      </c>
      <c r="AB102" s="51" t="s">
        <v>420</v>
      </c>
      <c r="AC102" s="51" t="s">
        <v>99</v>
      </c>
      <c r="AD102" s="51" t="s">
        <v>104</v>
      </c>
      <c r="AE102" s="51" t="s">
        <v>421</v>
      </c>
      <c r="AF102" s="55" t="s">
        <v>421</v>
      </c>
      <c r="AG102" s="167"/>
    </row>
    <row r="103" spans="1:33" s="84" customFormat="1" ht="15">
      <c r="A103" s="220"/>
      <c r="B103" s="9">
        <v>19</v>
      </c>
      <c r="C103" s="45" t="s">
        <v>285</v>
      </c>
      <c r="D103" s="21">
        <v>5</v>
      </c>
      <c r="E103" s="10">
        <v>1984</v>
      </c>
      <c r="F103" s="10" t="s">
        <v>417</v>
      </c>
      <c r="G103" s="51" t="s">
        <v>418</v>
      </c>
      <c r="H103" s="51" t="s">
        <v>418</v>
      </c>
      <c r="I103" s="51" t="s">
        <v>418</v>
      </c>
      <c r="J103" s="10"/>
      <c r="K103" s="51" t="s">
        <v>418</v>
      </c>
      <c r="L103" s="51" t="s">
        <v>418</v>
      </c>
      <c r="M103" s="51" t="s">
        <v>418</v>
      </c>
      <c r="N103" s="10" t="s">
        <v>432</v>
      </c>
      <c r="O103" s="10"/>
      <c r="P103" s="157">
        <v>3.86</v>
      </c>
      <c r="Q103" s="157"/>
      <c r="R103" s="157"/>
      <c r="S103" s="157"/>
      <c r="T103" s="157">
        <v>3.86</v>
      </c>
      <c r="U103" s="157"/>
      <c r="V103" s="157"/>
      <c r="W103" s="157"/>
      <c r="X103" s="157"/>
      <c r="Y103" s="157"/>
      <c r="Z103" s="28">
        <v>70</v>
      </c>
      <c r="AA103" s="28">
        <v>30</v>
      </c>
      <c r="AB103" s="51" t="s">
        <v>420</v>
      </c>
      <c r="AC103" s="51" t="s">
        <v>99</v>
      </c>
      <c r="AD103" s="51" t="s">
        <v>147</v>
      </c>
      <c r="AE103" s="51" t="s">
        <v>421</v>
      </c>
      <c r="AF103" s="55" t="s">
        <v>421</v>
      </c>
      <c r="AG103" s="167"/>
    </row>
    <row r="104" spans="1:33" s="84" customFormat="1" ht="15">
      <c r="A104" s="220"/>
      <c r="B104" s="9">
        <v>20</v>
      </c>
      <c r="C104" s="45" t="s">
        <v>287</v>
      </c>
      <c r="D104" s="21">
        <v>15</v>
      </c>
      <c r="E104" s="10">
        <v>1971</v>
      </c>
      <c r="F104" s="10" t="s">
        <v>417</v>
      </c>
      <c r="G104" s="10" t="s">
        <v>418</v>
      </c>
      <c r="H104" s="10" t="s">
        <v>418</v>
      </c>
      <c r="I104" s="10" t="s">
        <v>418</v>
      </c>
      <c r="J104" s="10"/>
      <c r="K104" s="10" t="s">
        <v>418</v>
      </c>
      <c r="L104" s="10"/>
      <c r="M104" s="10" t="s">
        <v>418</v>
      </c>
      <c r="N104" s="10" t="s">
        <v>419</v>
      </c>
      <c r="O104" s="10"/>
      <c r="P104" s="157">
        <v>10.7</v>
      </c>
      <c r="Q104" s="157"/>
      <c r="R104" s="157"/>
      <c r="S104" s="157"/>
      <c r="T104" s="157">
        <v>10.1</v>
      </c>
      <c r="U104" s="157"/>
      <c r="V104" s="157"/>
      <c r="W104" s="157"/>
      <c r="X104" s="157"/>
      <c r="Y104" s="157"/>
      <c r="Z104" s="28">
        <v>67</v>
      </c>
      <c r="AA104" s="28">
        <v>33</v>
      </c>
      <c r="AB104" s="10" t="s">
        <v>420</v>
      </c>
      <c r="AC104" s="10" t="s">
        <v>151</v>
      </c>
      <c r="AD104" s="10" t="s">
        <v>152</v>
      </c>
      <c r="AE104" s="10" t="s">
        <v>421</v>
      </c>
      <c r="AF104" s="55" t="s">
        <v>421</v>
      </c>
      <c r="AG104" s="165"/>
    </row>
    <row r="105" spans="1:33" s="84" customFormat="1" ht="15">
      <c r="A105" s="220"/>
      <c r="B105" s="9">
        <v>21</v>
      </c>
      <c r="C105" s="47" t="s">
        <v>288</v>
      </c>
      <c r="D105" s="21">
        <v>15.93</v>
      </c>
      <c r="E105" s="10">
        <v>1962</v>
      </c>
      <c r="F105" s="10" t="s">
        <v>417</v>
      </c>
      <c r="G105" s="10" t="s">
        <v>418</v>
      </c>
      <c r="H105" s="10" t="s">
        <v>418</v>
      </c>
      <c r="I105" s="10" t="s">
        <v>418</v>
      </c>
      <c r="J105" s="10" t="s">
        <v>418</v>
      </c>
      <c r="K105" s="10" t="s">
        <v>418</v>
      </c>
      <c r="L105" s="10"/>
      <c r="M105" s="10" t="s">
        <v>418</v>
      </c>
      <c r="N105" s="10" t="s">
        <v>419</v>
      </c>
      <c r="O105" s="10"/>
      <c r="P105" s="159">
        <v>12.2</v>
      </c>
      <c r="Q105" s="159"/>
      <c r="R105" s="159"/>
      <c r="S105" s="159"/>
      <c r="T105" s="159">
        <v>10.74</v>
      </c>
      <c r="U105" s="159"/>
      <c r="V105" s="159"/>
      <c r="W105" s="159"/>
      <c r="X105" s="159"/>
      <c r="Y105" s="159"/>
      <c r="Z105" s="28">
        <v>60</v>
      </c>
      <c r="AA105" s="28">
        <v>40</v>
      </c>
      <c r="AB105" s="51" t="s">
        <v>420</v>
      </c>
      <c r="AC105" s="10" t="s">
        <v>151</v>
      </c>
      <c r="AD105" s="10" t="s">
        <v>152</v>
      </c>
      <c r="AE105" s="10" t="s">
        <v>421</v>
      </c>
      <c r="AF105" s="55" t="s">
        <v>421</v>
      </c>
      <c r="AG105" s="165"/>
    </row>
    <row r="106" spans="1:33" s="84" customFormat="1" ht="15">
      <c r="A106" s="220"/>
      <c r="B106" s="9">
        <v>22</v>
      </c>
      <c r="C106" s="47" t="s">
        <v>289</v>
      </c>
      <c r="D106" s="21">
        <v>7.5</v>
      </c>
      <c r="E106" s="10" t="s">
        <v>423</v>
      </c>
      <c r="F106" s="10" t="s">
        <v>30</v>
      </c>
      <c r="G106" s="10" t="s">
        <v>418</v>
      </c>
      <c r="H106" s="10"/>
      <c r="I106" s="10"/>
      <c r="J106" s="10"/>
      <c r="K106" s="10"/>
      <c r="L106" s="10"/>
      <c r="M106" s="10"/>
      <c r="N106" s="10" t="s">
        <v>419</v>
      </c>
      <c r="O106" s="10"/>
      <c r="P106" s="157">
        <v>7.5</v>
      </c>
      <c r="Q106" s="157"/>
      <c r="R106" s="157"/>
      <c r="S106" s="157"/>
      <c r="T106" s="157">
        <v>6.8</v>
      </c>
      <c r="U106" s="157"/>
      <c r="V106" s="157"/>
      <c r="W106" s="157"/>
      <c r="X106" s="157"/>
      <c r="Y106" s="157"/>
      <c r="Z106" s="28">
        <v>40</v>
      </c>
      <c r="AA106" s="28">
        <v>60</v>
      </c>
      <c r="AB106" s="51" t="s">
        <v>420</v>
      </c>
      <c r="AC106" s="10" t="s">
        <v>151</v>
      </c>
      <c r="AD106" s="10" t="s">
        <v>157</v>
      </c>
      <c r="AE106" s="10" t="s">
        <v>421</v>
      </c>
      <c r="AF106" s="55" t="s">
        <v>421</v>
      </c>
      <c r="AG106" s="165"/>
    </row>
    <row r="107" spans="1:33" s="84" customFormat="1" ht="15">
      <c r="A107" s="220"/>
      <c r="B107" s="9">
        <v>23</v>
      </c>
      <c r="C107" s="14" t="s">
        <v>291</v>
      </c>
      <c r="D107" s="21">
        <v>11.2</v>
      </c>
      <c r="E107" s="10">
        <v>1979</v>
      </c>
      <c r="F107" s="10" t="s">
        <v>417</v>
      </c>
      <c r="G107" s="10" t="s">
        <v>418</v>
      </c>
      <c r="H107" s="10"/>
      <c r="I107" s="10" t="s">
        <v>418</v>
      </c>
      <c r="J107" s="10" t="s">
        <v>418</v>
      </c>
      <c r="K107" s="10" t="s">
        <v>418</v>
      </c>
      <c r="L107" s="10"/>
      <c r="M107" s="10" t="s">
        <v>418</v>
      </c>
      <c r="N107" s="10" t="s">
        <v>426</v>
      </c>
      <c r="O107" s="10"/>
      <c r="P107" s="157">
        <v>11.3</v>
      </c>
      <c r="Q107" s="157"/>
      <c r="R107" s="157"/>
      <c r="S107" s="157"/>
      <c r="T107" s="157">
        <v>6.8</v>
      </c>
      <c r="U107" s="157"/>
      <c r="V107" s="157"/>
      <c r="W107" s="157"/>
      <c r="X107" s="157"/>
      <c r="Y107" s="157"/>
      <c r="Z107" s="28">
        <v>78</v>
      </c>
      <c r="AA107" s="28">
        <v>22</v>
      </c>
      <c r="AB107" s="9" t="s">
        <v>420</v>
      </c>
      <c r="AC107" s="10" t="s">
        <v>151</v>
      </c>
      <c r="AD107" s="10" t="s">
        <v>165</v>
      </c>
      <c r="AE107" s="10" t="s">
        <v>421</v>
      </c>
      <c r="AF107" s="55" t="s">
        <v>421</v>
      </c>
      <c r="AG107" s="165"/>
    </row>
    <row r="108" spans="1:33" s="84" customFormat="1" ht="15">
      <c r="A108" s="220"/>
      <c r="B108" s="9">
        <v>24</v>
      </c>
      <c r="C108" s="47" t="s">
        <v>293</v>
      </c>
      <c r="D108" s="21">
        <v>10.71</v>
      </c>
      <c r="E108" s="10">
        <v>1964</v>
      </c>
      <c r="F108" s="10" t="s">
        <v>417</v>
      </c>
      <c r="G108" s="10" t="s">
        <v>418</v>
      </c>
      <c r="H108" s="10" t="s">
        <v>418</v>
      </c>
      <c r="I108" s="10" t="s">
        <v>418</v>
      </c>
      <c r="J108" s="10" t="s">
        <v>418</v>
      </c>
      <c r="K108" s="10" t="s">
        <v>418</v>
      </c>
      <c r="L108" s="10" t="s">
        <v>418</v>
      </c>
      <c r="M108" s="10" t="s">
        <v>418</v>
      </c>
      <c r="N108" s="10" t="s">
        <v>419</v>
      </c>
      <c r="O108" s="10"/>
      <c r="P108" s="157">
        <v>7.78</v>
      </c>
      <c r="Q108" s="157"/>
      <c r="R108" s="157"/>
      <c r="S108" s="157"/>
      <c r="T108" s="157">
        <v>3.5</v>
      </c>
      <c r="U108" s="157"/>
      <c r="V108" s="157"/>
      <c r="W108" s="157"/>
      <c r="X108" s="157"/>
      <c r="Y108" s="157"/>
      <c r="Z108" s="28">
        <v>36.1</v>
      </c>
      <c r="AA108" s="28">
        <v>63.9</v>
      </c>
      <c r="AB108" s="10" t="s">
        <v>420</v>
      </c>
      <c r="AC108" s="10" t="s">
        <v>151</v>
      </c>
      <c r="AD108" s="10" t="s">
        <v>294</v>
      </c>
      <c r="AE108" s="10" t="s">
        <v>421</v>
      </c>
      <c r="AF108" s="9" t="s">
        <v>421</v>
      </c>
      <c r="AG108" s="165"/>
    </row>
    <row r="109" spans="1:33" s="84" customFormat="1" ht="15">
      <c r="A109" s="220"/>
      <c r="B109" s="9">
        <v>25</v>
      </c>
      <c r="C109" s="45" t="s">
        <v>297</v>
      </c>
      <c r="D109" s="170">
        <v>7.09</v>
      </c>
      <c r="E109" s="51">
        <v>1987</v>
      </c>
      <c r="F109" s="51" t="s">
        <v>417</v>
      </c>
      <c r="G109" s="51" t="s">
        <v>418</v>
      </c>
      <c r="H109" s="51"/>
      <c r="I109" s="51" t="s">
        <v>418</v>
      </c>
      <c r="J109" s="51" t="s">
        <v>418</v>
      </c>
      <c r="K109" s="51" t="s">
        <v>418</v>
      </c>
      <c r="L109" s="51"/>
      <c r="M109" s="51"/>
      <c r="N109" s="51" t="s">
        <v>419</v>
      </c>
      <c r="O109" s="51"/>
      <c r="P109" s="161">
        <v>3</v>
      </c>
      <c r="Q109" s="161"/>
      <c r="R109" s="161"/>
      <c r="S109" s="161"/>
      <c r="T109" s="161">
        <v>2.8</v>
      </c>
      <c r="U109" s="161"/>
      <c r="V109" s="161"/>
      <c r="W109" s="161"/>
      <c r="X109" s="161"/>
      <c r="Y109" s="161"/>
      <c r="Z109" s="28">
        <v>45</v>
      </c>
      <c r="AA109" s="28">
        <v>55</v>
      </c>
      <c r="AB109" s="51" t="s">
        <v>420</v>
      </c>
      <c r="AC109" s="10" t="s">
        <v>151</v>
      </c>
      <c r="AD109" s="10" t="s">
        <v>294</v>
      </c>
      <c r="AE109" s="51" t="s">
        <v>421</v>
      </c>
      <c r="AF109" s="9" t="s">
        <v>421</v>
      </c>
      <c r="AG109" s="165"/>
    </row>
    <row r="110" spans="1:33" s="84" customFormat="1" ht="15">
      <c r="A110" s="220"/>
      <c r="B110" s="9">
        <v>26</v>
      </c>
      <c r="C110" s="45" t="s">
        <v>299</v>
      </c>
      <c r="D110" s="169">
        <v>12.6</v>
      </c>
      <c r="E110" s="10">
        <v>1972</v>
      </c>
      <c r="F110" s="10" t="s">
        <v>417</v>
      </c>
      <c r="G110" s="10" t="s">
        <v>418</v>
      </c>
      <c r="H110" s="10" t="s">
        <v>418</v>
      </c>
      <c r="I110" s="10" t="s">
        <v>418</v>
      </c>
      <c r="J110" s="10" t="s">
        <v>418</v>
      </c>
      <c r="K110" s="10" t="s">
        <v>418</v>
      </c>
      <c r="L110" s="10" t="s">
        <v>418</v>
      </c>
      <c r="M110" s="10" t="s">
        <v>418</v>
      </c>
      <c r="N110" s="10" t="s">
        <v>432</v>
      </c>
      <c r="O110" s="10"/>
      <c r="P110" s="159">
        <v>12.6</v>
      </c>
      <c r="Q110" s="159"/>
      <c r="R110" s="159"/>
      <c r="S110" s="159"/>
      <c r="T110" s="159">
        <v>9.6</v>
      </c>
      <c r="U110" s="159"/>
      <c r="V110" s="159"/>
      <c r="W110" s="159"/>
      <c r="X110" s="159"/>
      <c r="Y110" s="159"/>
      <c r="Z110" s="28">
        <v>54</v>
      </c>
      <c r="AA110" s="28">
        <v>46</v>
      </c>
      <c r="AB110" s="10" t="s">
        <v>420</v>
      </c>
      <c r="AC110" s="10" t="s">
        <v>151</v>
      </c>
      <c r="AD110" s="10" t="s">
        <v>173</v>
      </c>
      <c r="AE110" s="10" t="s">
        <v>421</v>
      </c>
      <c r="AF110" s="10" t="s">
        <v>421</v>
      </c>
      <c r="AG110" s="165"/>
    </row>
    <row r="111" spans="1:33" s="84" customFormat="1" ht="36">
      <c r="A111" s="220"/>
      <c r="B111" s="9">
        <v>27</v>
      </c>
      <c r="C111" s="47" t="s">
        <v>301</v>
      </c>
      <c r="D111" s="170">
        <v>5.78</v>
      </c>
      <c r="E111" s="51">
        <v>1980</v>
      </c>
      <c r="F111" s="51" t="s">
        <v>417</v>
      </c>
      <c r="G111" s="51" t="s">
        <v>418</v>
      </c>
      <c r="H111" s="51"/>
      <c r="I111" s="51" t="s">
        <v>418</v>
      </c>
      <c r="J111" s="51" t="s">
        <v>418</v>
      </c>
      <c r="K111" s="51"/>
      <c r="L111" s="51"/>
      <c r="M111" s="51"/>
      <c r="N111" s="51" t="s">
        <v>419</v>
      </c>
      <c r="O111" s="51"/>
      <c r="P111" s="161">
        <v>5</v>
      </c>
      <c r="Q111" s="161"/>
      <c r="R111" s="161"/>
      <c r="S111" s="161"/>
      <c r="T111" s="161">
        <v>5</v>
      </c>
      <c r="U111" s="161"/>
      <c r="V111" s="161"/>
      <c r="W111" s="161"/>
      <c r="X111" s="161"/>
      <c r="Y111" s="161"/>
      <c r="Z111" s="28">
        <v>60</v>
      </c>
      <c r="AA111" s="28">
        <v>40</v>
      </c>
      <c r="AB111" s="10" t="s">
        <v>420</v>
      </c>
      <c r="AC111" s="10" t="s">
        <v>151</v>
      </c>
      <c r="AD111" s="51" t="s">
        <v>446</v>
      </c>
      <c r="AE111" s="51" t="s">
        <v>421</v>
      </c>
      <c r="AF111" s="10" t="s">
        <v>421</v>
      </c>
      <c r="AG111" s="165"/>
    </row>
    <row r="112" spans="1:33" s="84" customFormat="1" ht="36">
      <c r="A112" s="220"/>
      <c r="B112" s="9">
        <v>28</v>
      </c>
      <c r="C112" s="47" t="s">
        <v>305</v>
      </c>
      <c r="D112" s="169">
        <v>27</v>
      </c>
      <c r="E112" s="10">
        <v>1962</v>
      </c>
      <c r="F112" s="10" t="s">
        <v>417</v>
      </c>
      <c r="G112" s="10" t="s">
        <v>418</v>
      </c>
      <c r="H112" s="10"/>
      <c r="I112" s="10"/>
      <c r="J112" s="10"/>
      <c r="K112" s="110"/>
      <c r="L112" s="10" t="s">
        <v>418</v>
      </c>
      <c r="M112" s="10" t="s">
        <v>418</v>
      </c>
      <c r="N112" s="10" t="s">
        <v>419</v>
      </c>
      <c r="O112" s="10"/>
      <c r="P112" s="157">
        <v>20</v>
      </c>
      <c r="Q112" s="157"/>
      <c r="R112" s="157"/>
      <c r="S112" s="157"/>
      <c r="T112" s="157">
        <v>17.78</v>
      </c>
      <c r="U112" s="157"/>
      <c r="V112" s="157"/>
      <c r="W112" s="157"/>
      <c r="X112" s="157"/>
      <c r="Y112" s="157"/>
      <c r="Z112" s="28">
        <v>80</v>
      </c>
      <c r="AA112" s="28">
        <v>20</v>
      </c>
      <c r="AB112" s="10" t="s">
        <v>440</v>
      </c>
      <c r="AC112" s="10" t="s">
        <v>151</v>
      </c>
      <c r="AD112" s="10" t="s">
        <v>447</v>
      </c>
      <c r="AE112" s="10" t="s">
        <v>421</v>
      </c>
      <c r="AF112" s="10" t="s">
        <v>421</v>
      </c>
      <c r="AG112" s="165"/>
    </row>
    <row r="113" spans="1:34" s="84" customFormat="1" ht="36">
      <c r="A113" s="220"/>
      <c r="B113" s="9">
        <v>29</v>
      </c>
      <c r="C113" s="47" t="s">
        <v>308</v>
      </c>
      <c r="D113" s="169">
        <v>12.85</v>
      </c>
      <c r="E113" s="10">
        <v>1970</v>
      </c>
      <c r="F113" s="10" t="s">
        <v>417</v>
      </c>
      <c r="G113" s="10" t="s">
        <v>418</v>
      </c>
      <c r="H113" s="10"/>
      <c r="I113" s="10"/>
      <c r="J113" s="10"/>
      <c r="K113" s="10" t="s">
        <v>418</v>
      </c>
      <c r="L113" s="10"/>
      <c r="M113" s="10" t="s">
        <v>418</v>
      </c>
      <c r="N113" s="10" t="s">
        <v>419</v>
      </c>
      <c r="O113" s="10"/>
      <c r="P113" s="157">
        <v>9.6199999999999992</v>
      </c>
      <c r="Q113" s="157"/>
      <c r="R113" s="157"/>
      <c r="S113" s="157"/>
      <c r="T113" s="157">
        <v>8.3800000000000008</v>
      </c>
      <c r="U113" s="157"/>
      <c r="V113" s="157"/>
      <c r="W113" s="157"/>
      <c r="X113" s="157"/>
      <c r="Y113" s="157"/>
      <c r="Z113" s="28">
        <v>11</v>
      </c>
      <c r="AA113" s="28">
        <v>89</v>
      </c>
      <c r="AB113" s="10" t="s">
        <v>440</v>
      </c>
      <c r="AC113" s="10" t="s">
        <v>151</v>
      </c>
      <c r="AD113" s="10" t="s">
        <v>448</v>
      </c>
      <c r="AE113" s="10" t="s">
        <v>421</v>
      </c>
      <c r="AF113" s="10" t="s">
        <v>421</v>
      </c>
      <c r="AG113" s="165"/>
    </row>
    <row r="114" spans="1:34" s="84" customFormat="1" ht="15">
      <c r="A114" s="220"/>
      <c r="B114" s="9">
        <v>30</v>
      </c>
      <c r="C114" s="45" t="s">
        <v>310</v>
      </c>
      <c r="D114" s="169">
        <v>6.16</v>
      </c>
      <c r="E114" s="10">
        <v>1959</v>
      </c>
      <c r="F114" s="10" t="s">
        <v>417</v>
      </c>
      <c r="G114" s="10" t="s">
        <v>418</v>
      </c>
      <c r="H114" s="10"/>
      <c r="I114" s="10"/>
      <c r="J114" s="10"/>
      <c r="K114" s="51" t="s">
        <v>418</v>
      </c>
      <c r="L114" s="10"/>
      <c r="M114" s="10"/>
      <c r="N114" s="10" t="s">
        <v>419</v>
      </c>
      <c r="O114" s="10"/>
      <c r="P114" s="157">
        <v>1.7</v>
      </c>
      <c r="Q114" s="157"/>
      <c r="R114" s="157"/>
      <c r="S114" s="157"/>
      <c r="T114" s="157">
        <v>1.7</v>
      </c>
      <c r="U114" s="157"/>
      <c r="V114" s="157"/>
      <c r="W114" s="157"/>
      <c r="X114" s="157"/>
      <c r="Y114" s="157"/>
      <c r="Z114" s="28">
        <v>42</v>
      </c>
      <c r="AA114" s="28">
        <v>58</v>
      </c>
      <c r="AB114" s="10" t="s">
        <v>420</v>
      </c>
      <c r="AC114" s="10" t="s">
        <v>151</v>
      </c>
      <c r="AD114" s="10" t="s">
        <v>177</v>
      </c>
      <c r="AE114" s="51" t="s">
        <v>421</v>
      </c>
      <c r="AF114" s="25" t="s">
        <v>421</v>
      </c>
      <c r="AG114" s="165"/>
    </row>
    <row r="115" spans="1:34" s="84" customFormat="1" ht="15">
      <c r="A115" s="220"/>
      <c r="B115" s="9">
        <v>31</v>
      </c>
      <c r="C115" s="45" t="s">
        <v>312</v>
      </c>
      <c r="D115" s="170">
        <v>11.6</v>
      </c>
      <c r="E115" s="51">
        <v>1992</v>
      </c>
      <c r="F115" s="49" t="s">
        <v>417</v>
      </c>
      <c r="G115" s="49" t="s">
        <v>418</v>
      </c>
      <c r="H115" s="51" t="s">
        <v>418</v>
      </c>
      <c r="I115" s="51" t="s">
        <v>418</v>
      </c>
      <c r="J115" s="51" t="s">
        <v>418</v>
      </c>
      <c r="K115" s="51" t="s">
        <v>418</v>
      </c>
      <c r="L115" s="51" t="s">
        <v>423</v>
      </c>
      <c r="M115" s="51" t="s">
        <v>418</v>
      </c>
      <c r="N115" s="49" t="s">
        <v>419</v>
      </c>
      <c r="O115" s="49"/>
      <c r="P115" s="161">
        <v>3.69</v>
      </c>
      <c r="Q115" s="161"/>
      <c r="R115" s="161"/>
      <c r="S115" s="161"/>
      <c r="T115" s="161">
        <v>2</v>
      </c>
      <c r="U115" s="161"/>
      <c r="V115" s="161"/>
      <c r="W115" s="161"/>
      <c r="X115" s="161"/>
      <c r="Y115" s="161"/>
      <c r="Z115" s="28">
        <v>90</v>
      </c>
      <c r="AA115" s="28">
        <v>10</v>
      </c>
      <c r="AB115" s="49" t="s">
        <v>420</v>
      </c>
      <c r="AC115" s="10" t="s">
        <v>151</v>
      </c>
      <c r="AD115" s="49" t="s">
        <v>181</v>
      </c>
      <c r="AE115" s="51" t="s">
        <v>421</v>
      </c>
      <c r="AF115" s="25" t="s">
        <v>421</v>
      </c>
      <c r="AG115" s="165"/>
    </row>
    <row r="116" spans="1:34" s="84" customFormat="1" ht="15">
      <c r="A116" s="220"/>
      <c r="B116" s="9">
        <v>32</v>
      </c>
      <c r="C116" s="45" t="s">
        <v>314</v>
      </c>
      <c r="D116" s="172">
        <v>6.5</v>
      </c>
      <c r="E116" s="10">
        <v>1961</v>
      </c>
      <c r="F116" s="60" t="s">
        <v>417</v>
      </c>
      <c r="G116" s="51" t="s">
        <v>418</v>
      </c>
      <c r="H116" s="60"/>
      <c r="I116" s="60"/>
      <c r="J116" s="51" t="s">
        <v>418</v>
      </c>
      <c r="K116" s="60"/>
      <c r="L116" s="60"/>
      <c r="M116" s="60"/>
      <c r="N116" s="60" t="s">
        <v>419</v>
      </c>
      <c r="O116" s="60"/>
      <c r="P116" s="176">
        <v>4.55</v>
      </c>
      <c r="Q116" s="176"/>
      <c r="R116" s="176"/>
      <c r="S116" s="176"/>
      <c r="T116" s="176">
        <v>2.93</v>
      </c>
      <c r="U116" s="176"/>
      <c r="V116" s="176"/>
      <c r="W116" s="176"/>
      <c r="X116" s="176"/>
      <c r="Y116" s="176"/>
      <c r="Z116" s="28">
        <v>93</v>
      </c>
      <c r="AA116" s="28">
        <v>7</v>
      </c>
      <c r="AB116" s="60" t="s">
        <v>420</v>
      </c>
      <c r="AC116" s="10" t="s">
        <v>151</v>
      </c>
      <c r="AD116" s="60" t="s">
        <v>181</v>
      </c>
      <c r="AE116" s="60" t="s">
        <v>421</v>
      </c>
      <c r="AF116" s="25" t="s">
        <v>421</v>
      </c>
      <c r="AG116" s="165"/>
    </row>
    <row r="117" spans="1:34" s="84" customFormat="1" ht="15">
      <c r="A117" s="220"/>
      <c r="B117" s="9">
        <v>33</v>
      </c>
      <c r="C117" s="47" t="s">
        <v>316</v>
      </c>
      <c r="D117" s="169">
        <v>5.24</v>
      </c>
      <c r="E117" s="10">
        <v>1999</v>
      </c>
      <c r="F117" s="10" t="s">
        <v>417</v>
      </c>
      <c r="G117" s="10" t="s">
        <v>418</v>
      </c>
      <c r="H117" s="10"/>
      <c r="I117" s="10"/>
      <c r="J117" s="10" t="s">
        <v>418</v>
      </c>
      <c r="K117" s="10"/>
      <c r="L117" s="10"/>
      <c r="M117" s="10"/>
      <c r="N117" s="10" t="s">
        <v>419</v>
      </c>
      <c r="O117" s="10"/>
      <c r="P117" s="157">
        <v>1.55</v>
      </c>
      <c r="Q117" s="157"/>
      <c r="R117" s="157"/>
      <c r="S117" s="157"/>
      <c r="T117" s="157">
        <v>1.55</v>
      </c>
      <c r="U117" s="157"/>
      <c r="V117" s="157"/>
      <c r="W117" s="157"/>
      <c r="X117" s="157"/>
      <c r="Y117" s="157"/>
      <c r="Z117" s="28">
        <v>54</v>
      </c>
      <c r="AA117" s="28">
        <v>46</v>
      </c>
      <c r="AB117" s="10" t="s">
        <v>420</v>
      </c>
      <c r="AC117" s="10" t="s">
        <v>185</v>
      </c>
      <c r="AD117" s="10" t="s">
        <v>317</v>
      </c>
      <c r="AE117" s="10" t="s">
        <v>421</v>
      </c>
      <c r="AF117" s="9" t="s">
        <v>421</v>
      </c>
      <c r="AG117" s="165"/>
    </row>
    <row r="118" spans="1:34" s="84" customFormat="1" ht="15">
      <c r="A118" s="220"/>
      <c r="B118" s="9">
        <v>34</v>
      </c>
      <c r="C118" s="47" t="s">
        <v>320</v>
      </c>
      <c r="D118" s="21">
        <v>5.09</v>
      </c>
      <c r="E118" s="10">
        <v>1979</v>
      </c>
      <c r="F118" s="10" t="s">
        <v>417</v>
      </c>
      <c r="G118" s="10" t="s">
        <v>418</v>
      </c>
      <c r="H118" s="10"/>
      <c r="I118" s="10"/>
      <c r="J118" s="10" t="s">
        <v>418</v>
      </c>
      <c r="K118" s="10"/>
      <c r="L118" s="10"/>
      <c r="M118" s="10"/>
      <c r="N118" s="10" t="s">
        <v>419</v>
      </c>
      <c r="O118" s="10"/>
      <c r="P118" s="157">
        <v>3.2</v>
      </c>
      <c r="Q118" s="157"/>
      <c r="R118" s="157"/>
      <c r="S118" s="157"/>
      <c r="T118" s="157">
        <v>3.2</v>
      </c>
      <c r="U118" s="157"/>
      <c r="V118" s="157"/>
      <c r="W118" s="157"/>
      <c r="X118" s="157"/>
      <c r="Y118" s="157"/>
      <c r="Z118" s="28">
        <v>45</v>
      </c>
      <c r="AA118" s="28">
        <v>55</v>
      </c>
      <c r="AB118" s="10" t="s">
        <v>420</v>
      </c>
      <c r="AC118" s="10" t="s">
        <v>185</v>
      </c>
      <c r="AD118" s="10" t="s">
        <v>317</v>
      </c>
      <c r="AE118" s="10" t="s">
        <v>421</v>
      </c>
      <c r="AF118" s="9" t="s">
        <v>421</v>
      </c>
      <c r="AG118" s="165"/>
    </row>
    <row r="119" spans="1:34" s="84" customFormat="1" ht="15">
      <c r="A119" s="220"/>
      <c r="B119" s="9">
        <v>35</v>
      </c>
      <c r="C119" s="45" t="s">
        <v>321</v>
      </c>
      <c r="D119" s="21">
        <v>5.14</v>
      </c>
      <c r="E119" s="10" t="s">
        <v>423</v>
      </c>
      <c r="F119" s="10" t="s">
        <v>417</v>
      </c>
      <c r="G119" s="10" t="s">
        <v>418</v>
      </c>
      <c r="H119" s="10"/>
      <c r="I119" s="10"/>
      <c r="J119" s="10" t="s">
        <v>418</v>
      </c>
      <c r="K119" s="10"/>
      <c r="L119" s="10"/>
      <c r="M119" s="10"/>
      <c r="N119" s="10" t="s">
        <v>419</v>
      </c>
      <c r="O119" s="10"/>
      <c r="P119" s="157">
        <v>2.1</v>
      </c>
      <c r="Q119" s="157"/>
      <c r="R119" s="157"/>
      <c r="S119" s="157"/>
      <c r="T119" s="157">
        <v>2.1</v>
      </c>
      <c r="U119" s="157"/>
      <c r="V119" s="157"/>
      <c r="W119" s="157"/>
      <c r="X119" s="157"/>
      <c r="Y119" s="157"/>
      <c r="Z119" s="28">
        <v>52</v>
      </c>
      <c r="AA119" s="28">
        <v>48</v>
      </c>
      <c r="AB119" s="10" t="s">
        <v>420</v>
      </c>
      <c r="AC119" s="10" t="s">
        <v>185</v>
      </c>
      <c r="AD119" s="10" t="s">
        <v>317</v>
      </c>
      <c r="AE119" s="10" t="s">
        <v>421</v>
      </c>
      <c r="AF119" s="9" t="s">
        <v>421</v>
      </c>
      <c r="AG119" s="165"/>
    </row>
    <row r="120" spans="1:34" s="84" customFormat="1" ht="15">
      <c r="A120" s="220"/>
      <c r="B120" s="9">
        <v>36</v>
      </c>
      <c r="C120" s="45" t="s">
        <v>323</v>
      </c>
      <c r="D120" s="169">
        <v>6.5</v>
      </c>
      <c r="E120" s="10">
        <v>1987</v>
      </c>
      <c r="F120" s="10" t="s">
        <v>417</v>
      </c>
      <c r="G120" s="10" t="s">
        <v>418</v>
      </c>
      <c r="H120" s="10"/>
      <c r="I120" s="10"/>
      <c r="J120" s="10"/>
      <c r="K120" s="10" t="s">
        <v>418</v>
      </c>
      <c r="L120" s="10"/>
      <c r="M120" s="10" t="s">
        <v>418</v>
      </c>
      <c r="N120" s="10" t="s">
        <v>432</v>
      </c>
      <c r="O120" s="10"/>
      <c r="P120" s="157">
        <v>6.5</v>
      </c>
      <c r="Q120" s="157"/>
      <c r="R120" s="157"/>
      <c r="S120" s="157"/>
      <c r="T120" s="157">
        <v>5.26</v>
      </c>
      <c r="U120" s="157"/>
      <c r="V120" s="157"/>
      <c r="W120" s="157"/>
      <c r="X120" s="157"/>
      <c r="Y120" s="157"/>
      <c r="Z120" s="28">
        <v>56</v>
      </c>
      <c r="AA120" s="28">
        <v>44</v>
      </c>
      <c r="AB120" s="10" t="s">
        <v>420</v>
      </c>
      <c r="AC120" s="10" t="s">
        <v>185</v>
      </c>
      <c r="AD120" s="10" t="s">
        <v>435</v>
      </c>
      <c r="AE120" s="10" t="s">
        <v>421</v>
      </c>
      <c r="AF120" s="9" t="s">
        <v>421</v>
      </c>
      <c r="AG120" s="165"/>
    </row>
    <row r="121" spans="1:34" s="84" customFormat="1" ht="15">
      <c r="A121" s="220"/>
      <c r="B121" s="9">
        <v>37</v>
      </c>
      <c r="C121" s="45" t="s">
        <v>325</v>
      </c>
      <c r="D121" s="169">
        <v>7.15</v>
      </c>
      <c r="E121" s="10">
        <v>1979</v>
      </c>
      <c r="F121" s="10" t="s">
        <v>417</v>
      </c>
      <c r="G121" s="10" t="s">
        <v>418</v>
      </c>
      <c r="H121" s="10" t="s">
        <v>418</v>
      </c>
      <c r="I121" s="10" t="s">
        <v>418</v>
      </c>
      <c r="J121" s="10" t="s">
        <v>418</v>
      </c>
      <c r="K121" s="10"/>
      <c r="L121" s="10"/>
      <c r="M121" s="10" t="s">
        <v>418</v>
      </c>
      <c r="N121" s="169" t="s">
        <v>419</v>
      </c>
      <c r="O121" s="169"/>
      <c r="P121" s="159">
        <v>6.85</v>
      </c>
      <c r="Q121" s="159"/>
      <c r="R121" s="159"/>
      <c r="S121" s="159"/>
      <c r="T121" s="159">
        <v>6.85</v>
      </c>
      <c r="U121" s="159"/>
      <c r="V121" s="159"/>
      <c r="W121" s="159"/>
      <c r="X121" s="159"/>
      <c r="Y121" s="159"/>
      <c r="Z121" s="26">
        <v>60</v>
      </c>
      <c r="AA121" s="26">
        <v>40</v>
      </c>
      <c r="AB121" s="169" t="s">
        <v>420</v>
      </c>
      <c r="AC121" s="169" t="s">
        <v>185</v>
      </c>
      <c r="AD121" s="169" t="s">
        <v>202</v>
      </c>
      <c r="AE121" s="169" t="s">
        <v>421</v>
      </c>
      <c r="AF121" s="169" t="s">
        <v>434</v>
      </c>
      <c r="AG121" s="165"/>
    </row>
    <row r="122" spans="1:34" s="84" customFormat="1" ht="15">
      <c r="A122" s="220"/>
      <c r="B122" s="9">
        <v>38</v>
      </c>
      <c r="C122" s="173" t="s">
        <v>327</v>
      </c>
      <c r="D122" s="21">
        <v>13.42</v>
      </c>
      <c r="E122" s="39" t="s">
        <v>423</v>
      </c>
      <c r="F122" s="39" t="s">
        <v>424</v>
      </c>
      <c r="G122" s="39" t="s">
        <v>418</v>
      </c>
      <c r="H122" s="39" t="s">
        <v>418</v>
      </c>
      <c r="I122" s="39"/>
      <c r="J122" s="39" t="s">
        <v>418</v>
      </c>
      <c r="K122" s="39"/>
      <c r="L122" s="39"/>
      <c r="M122" s="39"/>
      <c r="N122" s="10" t="s">
        <v>422</v>
      </c>
      <c r="O122" s="10"/>
      <c r="P122" s="159">
        <v>10.06</v>
      </c>
      <c r="Q122" s="159"/>
      <c r="R122" s="159"/>
      <c r="S122" s="159"/>
      <c r="T122" s="159">
        <v>9.1300000000000008</v>
      </c>
      <c r="U122" s="159"/>
      <c r="V122" s="159"/>
      <c r="W122" s="159"/>
      <c r="X122" s="159"/>
      <c r="Y122" s="159"/>
      <c r="Z122" s="26">
        <v>51.2</v>
      </c>
      <c r="AA122" s="26">
        <v>48.8</v>
      </c>
      <c r="AB122" s="9" t="s">
        <v>420</v>
      </c>
      <c r="AC122" s="10" t="s">
        <v>328</v>
      </c>
      <c r="AD122" s="10" t="s">
        <v>449</v>
      </c>
      <c r="AE122" s="10" t="s">
        <v>421</v>
      </c>
      <c r="AF122" s="25" t="s">
        <v>421</v>
      </c>
      <c r="AG122" s="165"/>
    </row>
    <row r="123" spans="1:34" s="84" customFormat="1" ht="15">
      <c r="A123" s="220"/>
      <c r="B123" s="9">
        <v>39</v>
      </c>
      <c r="C123" s="173" t="s">
        <v>332</v>
      </c>
      <c r="D123" s="21">
        <v>19.8</v>
      </c>
      <c r="E123" s="10" t="s">
        <v>423</v>
      </c>
      <c r="F123" s="10" t="s">
        <v>417</v>
      </c>
      <c r="G123" s="10" t="s">
        <v>418</v>
      </c>
      <c r="H123" s="10" t="s">
        <v>418</v>
      </c>
      <c r="I123" s="10" t="s">
        <v>418</v>
      </c>
      <c r="J123" s="10" t="s">
        <v>418</v>
      </c>
      <c r="K123" s="10"/>
      <c r="L123" s="10"/>
      <c r="M123" s="10"/>
      <c r="N123" s="10" t="s">
        <v>422</v>
      </c>
      <c r="O123" s="10"/>
      <c r="P123" s="159">
        <v>10</v>
      </c>
      <c r="Q123" s="159"/>
      <c r="R123" s="159"/>
      <c r="S123" s="159"/>
      <c r="T123" s="159">
        <v>8.99</v>
      </c>
      <c r="U123" s="159"/>
      <c r="V123" s="159"/>
      <c r="W123" s="159"/>
      <c r="X123" s="159"/>
      <c r="Y123" s="159"/>
      <c r="Z123" s="26">
        <v>33.4</v>
      </c>
      <c r="AA123" s="26">
        <v>66.599999999999994</v>
      </c>
      <c r="AB123" s="9" t="s">
        <v>420</v>
      </c>
      <c r="AC123" s="10" t="s">
        <v>333</v>
      </c>
      <c r="AD123" s="10" t="s">
        <v>450</v>
      </c>
      <c r="AE123" s="10" t="s">
        <v>421</v>
      </c>
      <c r="AF123" s="25" t="s">
        <v>421</v>
      </c>
      <c r="AG123" s="165"/>
    </row>
    <row r="124" spans="1:34" s="84" customFormat="1" ht="15">
      <c r="A124" s="220"/>
      <c r="B124" s="9">
        <v>40</v>
      </c>
      <c r="C124" s="173" t="s">
        <v>335</v>
      </c>
      <c r="D124" s="21">
        <v>21.8</v>
      </c>
      <c r="E124" s="10" t="s">
        <v>423</v>
      </c>
      <c r="F124" s="39" t="s">
        <v>424</v>
      </c>
      <c r="G124" s="10" t="s">
        <v>418</v>
      </c>
      <c r="H124" s="10" t="s">
        <v>418</v>
      </c>
      <c r="I124" s="10"/>
      <c r="J124" s="10" t="s">
        <v>418</v>
      </c>
      <c r="K124" s="10"/>
      <c r="L124" s="10"/>
      <c r="M124" s="10"/>
      <c r="N124" s="10" t="s">
        <v>422</v>
      </c>
      <c r="O124" s="10"/>
      <c r="P124" s="159">
        <v>14.74</v>
      </c>
      <c r="Q124" s="159"/>
      <c r="R124" s="159"/>
      <c r="S124" s="159"/>
      <c r="T124" s="159">
        <v>15.494999999999999</v>
      </c>
      <c r="U124" s="159"/>
      <c r="V124" s="159"/>
      <c r="W124" s="159"/>
      <c r="X124" s="159"/>
      <c r="Y124" s="159"/>
      <c r="Z124" s="26">
        <v>33.799999999999997</v>
      </c>
      <c r="AA124" s="26">
        <v>66.2</v>
      </c>
      <c r="AB124" s="9" t="s">
        <v>420</v>
      </c>
      <c r="AC124" s="10" t="s">
        <v>336</v>
      </c>
      <c r="AD124" s="10" t="s">
        <v>451</v>
      </c>
      <c r="AE124" s="10" t="s">
        <v>421</v>
      </c>
      <c r="AF124" s="25" t="s">
        <v>421</v>
      </c>
      <c r="AG124" s="165"/>
    </row>
    <row r="125" spans="1:34" s="84" customFormat="1" ht="15">
      <c r="A125" s="220"/>
      <c r="B125" s="9">
        <v>41</v>
      </c>
      <c r="C125" s="173" t="s">
        <v>339</v>
      </c>
      <c r="D125" s="174">
        <v>22.6</v>
      </c>
      <c r="E125" s="10" t="s">
        <v>423</v>
      </c>
      <c r="F125" s="10" t="s">
        <v>424</v>
      </c>
      <c r="G125" s="10" t="s">
        <v>418</v>
      </c>
      <c r="H125" s="10" t="s">
        <v>418</v>
      </c>
      <c r="I125" s="10"/>
      <c r="J125" s="10" t="s">
        <v>418</v>
      </c>
      <c r="K125" s="10"/>
      <c r="L125" s="10"/>
      <c r="M125" s="10"/>
      <c r="N125" s="10" t="s">
        <v>422</v>
      </c>
      <c r="O125" s="10"/>
      <c r="P125" s="177">
        <v>14.6</v>
      </c>
      <c r="Q125" s="177"/>
      <c r="R125" s="177"/>
      <c r="S125" s="177"/>
      <c r="T125" s="157">
        <v>16</v>
      </c>
      <c r="U125" s="157"/>
      <c r="V125" s="157"/>
      <c r="W125" s="157"/>
      <c r="X125" s="157"/>
      <c r="Y125" s="157"/>
      <c r="Z125" s="28">
        <v>48.5</v>
      </c>
      <c r="AA125" s="28">
        <v>51.5</v>
      </c>
      <c r="AB125" s="10" t="s">
        <v>420</v>
      </c>
      <c r="AC125" s="10" t="s">
        <v>340</v>
      </c>
      <c r="AD125" s="10" t="s">
        <v>452</v>
      </c>
      <c r="AE125" s="10" t="s">
        <v>421</v>
      </c>
      <c r="AF125" s="25" t="s">
        <v>421</v>
      </c>
      <c r="AG125" s="165"/>
    </row>
    <row r="126" spans="1:34" s="84" customFormat="1" ht="15">
      <c r="A126" s="220"/>
      <c r="B126" s="9">
        <v>42</v>
      </c>
      <c r="C126" s="48" t="s">
        <v>342</v>
      </c>
      <c r="D126" s="172">
        <v>16.64</v>
      </c>
      <c r="E126" s="60">
        <v>1984</v>
      </c>
      <c r="F126" s="60" t="s">
        <v>417</v>
      </c>
      <c r="G126" s="60" t="s">
        <v>418</v>
      </c>
      <c r="H126" s="60"/>
      <c r="I126" s="60"/>
      <c r="J126" s="60" t="s">
        <v>418</v>
      </c>
      <c r="K126" s="60"/>
      <c r="L126" s="60"/>
      <c r="M126" s="60" t="s">
        <v>418</v>
      </c>
      <c r="N126" s="60" t="s">
        <v>432</v>
      </c>
      <c r="O126" s="60"/>
      <c r="P126" s="178">
        <v>12.8</v>
      </c>
      <c r="Q126" s="178"/>
      <c r="R126" s="178"/>
      <c r="S126" s="178"/>
      <c r="T126" s="178">
        <v>12.8</v>
      </c>
      <c r="U126" s="178"/>
      <c r="V126" s="178"/>
      <c r="W126" s="178"/>
      <c r="X126" s="178"/>
      <c r="Y126" s="178"/>
      <c r="Z126" s="179">
        <v>45.37</v>
      </c>
      <c r="AA126" s="179">
        <v>55</v>
      </c>
      <c r="AB126" s="60" t="s">
        <v>420</v>
      </c>
      <c r="AC126" s="60" t="s">
        <v>206</v>
      </c>
      <c r="AD126" s="60" t="s">
        <v>343</v>
      </c>
      <c r="AE126" s="60" t="s">
        <v>421</v>
      </c>
      <c r="AF126" s="25" t="s">
        <v>421</v>
      </c>
      <c r="AG126" s="165"/>
    </row>
    <row r="127" spans="1:34" s="84" customFormat="1" ht="15">
      <c r="A127" s="220"/>
      <c r="B127" s="9">
        <v>43</v>
      </c>
      <c r="C127" s="14" t="s">
        <v>346</v>
      </c>
      <c r="D127" s="21">
        <v>7.15</v>
      </c>
      <c r="E127" s="10">
        <v>1967</v>
      </c>
      <c r="F127" s="10" t="s">
        <v>431</v>
      </c>
      <c r="G127" s="10" t="s">
        <v>418</v>
      </c>
      <c r="H127" s="10"/>
      <c r="I127" s="10" t="s">
        <v>418</v>
      </c>
      <c r="J127" s="10"/>
      <c r="K127" s="10"/>
      <c r="L127" s="10"/>
      <c r="M127" s="10"/>
      <c r="N127" s="10" t="s">
        <v>419</v>
      </c>
      <c r="O127" s="10"/>
      <c r="P127" s="160">
        <v>2.2000000000000002</v>
      </c>
      <c r="Q127" s="160"/>
      <c r="R127" s="160"/>
      <c r="S127" s="160"/>
      <c r="T127" s="160">
        <v>2.2000000000000002</v>
      </c>
      <c r="U127" s="160"/>
      <c r="V127" s="160"/>
      <c r="W127" s="160"/>
      <c r="X127" s="160"/>
      <c r="Y127" s="160"/>
      <c r="Z127" s="95">
        <v>18</v>
      </c>
      <c r="AA127" s="95">
        <v>82</v>
      </c>
      <c r="AB127" s="9" t="s">
        <v>420</v>
      </c>
      <c r="AC127" s="39" t="s">
        <v>217</v>
      </c>
      <c r="AD127" s="39" t="s">
        <v>218</v>
      </c>
      <c r="AE127" s="39" t="s">
        <v>421</v>
      </c>
      <c r="AF127" s="9" t="s">
        <v>421</v>
      </c>
      <c r="AG127" s="166"/>
      <c r="AH127" s="180"/>
    </row>
    <row r="128" spans="1:34" s="84" customFormat="1" ht="15">
      <c r="A128" s="220"/>
      <c r="B128" s="9">
        <v>44</v>
      </c>
      <c r="C128" s="47" t="s">
        <v>349</v>
      </c>
      <c r="D128" s="169">
        <v>6.2</v>
      </c>
      <c r="E128" s="10" t="s">
        <v>453</v>
      </c>
      <c r="F128" s="10" t="s">
        <v>454</v>
      </c>
      <c r="G128" s="10" t="s">
        <v>418</v>
      </c>
      <c r="H128" s="10"/>
      <c r="I128" s="10"/>
      <c r="J128" s="10" t="s">
        <v>418</v>
      </c>
      <c r="K128" s="10"/>
      <c r="L128" s="10"/>
      <c r="M128" s="10"/>
      <c r="N128" s="10" t="s">
        <v>422</v>
      </c>
      <c r="O128" s="10"/>
      <c r="P128" s="157">
        <v>4.59</v>
      </c>
      <c r="Q128" s="157"/>
      <c r="R128" s="157"/>
      <c r="S128" s="157"/>
      <c r="T128" s="157">
        <v>4.59</v>
      </c>
      <c r="U128" s="157"/>
      <c r="V128" s="157"/>
      <c r="W128" s="157"/>
      <c r="X128" s="157"/>
      <c r="Y128" s="157"/>
      <c r="Z128" s="28">
        <v>18.3</v>
      </c>
      <c r="AA128" s="28">
        <v>81.7</v>
      </c>
      <c r="AB128" s="9" t="s">
        <v>420</v>
      </c>
      <c r="AC128" s="10" t="s">
        <v>217</v>
      </c>
      <c r="AD128" s="10" t="s">
        <v>350</v>
      </c>
      <c r="AE128" s="10" t="s">
        <v>421</v>
      </c>
      <c r="AF128" s="9" t="s">
        <v>421</v>
      </c>
      <c r="AG128" s="165"/>
    </row>
    <row r="129" spans="1:33" s="84" customFormat="1" ht="15">
      <c r="A129" s="220"/>
      <c r="B129" s="9">
        <v>45</v>
      </c>
      <c r="C129" s="47" t="s">
        <v>354</v>
      </c>
      <c r="D129" s="21">
        <v>7</v>
      </c>
      <c r="E129" s="10">
        <v>2017</v>
      </c>
      <c r="F129" s="10" t="s">
        <v>417</v>
      </c>
      <c r="G129" s="10" t="s">
        <v>418</v>
      </c>
      <c r="H129" s="10"/>
      <c r="I129" s="10" t="s">
        <v>418</v>
      </c>
      <c r="J129" s="10"/>
      <c r="K129" s="10"/>
      <c r="L129" s="10"/>
      <c r="M129" s="10"/>
      <c r="N129" s="10" t="s">
        <v>419</v>
      </c>
      <c r="O129" s="10"/>
      <c r="P129" s="157">
        <v>5.26</v>
      </c>
      <c r="Q129" s="157"/>
      <c r="R129" s="157"/>
      <c r="S129" s="157"/>
      <c r="T129" s="157">
        <v>5.26</v>
      </c>
      <c r="U129" s="157"/>
      <c r="V129" s="157"/>
      <c r="W129" s="157"/>
      <c r="X129" s="157"/>
      <c r="Y129" s="157"/>
      <c r="Z129" s="28">
        <v>33.200000000000003</v>
      </c>
      <c r="AA129" s="28">
        <v>66.8</v>
      </c>
      <c r="AB129" s="9" t="s">
        <v>420</v>
      </c>
      <c r="AC129" s="10" t="s">
        <v>217</v>
      </c>
      <c r="AD129" s="10" t="s">
        <v>355</v>
      </c>
      <c r="AE129" s="10" t="s">
        <v>421</v>
      </c>
      <c r="AF129" s="9" t="s">
        <v>421</v>
      </c>
      <c r="AG129" s="165"/>
    </row>
    <row r="130" spans="1:33" s="84" customFormat="1" ht="15">
      <c r="A130" s="220"/>
      <c r="B130" s="9">
        <v>46</v>
      </c>
      <c r="C130" s="45" t="s">
        <v>358</v>
      </c>
      <c r="D130" s="169">
        <v>8.0500000000000007</v>
      </c>
      <c r="E130" s="10">
        <v>2010</v>
      </c>
      <c r="F130" s="10" t="s">
        <v>417</v>
      </c>
      <c r="G130" s="10" t="s">
        <v>418</v>
      </c>
      <c r="H130" s="10"/>
      <c r="I130" s="10" t="s">
        <v>418</v>
      </c>
      <c r="J130" s="10"/>
      <c r="K130" s="10"/>
      <c r="L130" s="10"/>
      <c r="M130" s="10"/>
      <c r="N130" s="10" t="s">
        <v>419</v>
      </c>
      <c r="O130" s="10"/>
      <c r="P130" s="157">
        <v>5.0199999999999996</v>
      </c>
      <c r="Q130" s="157"/>
      <c r="R130" s="157"/>
      <c r="S130" s="157"/>
      <c r="T130" s="157">
        <v>5.0199999999999996</v>
      </c>
      <c r="U130" s="157"/>
      <c r="V130" s="157"/>
      <c r="W130" s="157"/>
      <c r="X130" s="157"/>
      <c r="Y130" s="157"/>
      <c r="Z130" s="28">
        <v>33.200000000000003</v>
      </c>
      <c r="AA130" s="28">
        <v>66.8</v>
      </c>
      <c r="AB130" s="9" t="s">
        <v>420</v>
      </c>
      <c r="AC130" s="10" t="s">
        <v>217</v>
      </c>
      <c r="AD130" s="10" t="s">
        <v>355</v>
      </c>
      <c r="AE130" s="10" t="s">
        <v>421</v>
      </c>
      <c r="AF130" s="9" t="s">
        <v>421</v>
      </c>
      <c r="AG130" s="165"/>
    </row>
    <row r="131" spans="1:33" s="84" customFormat="1" ht="15">
      <c r="A131" s="221"/>
      <c r="B131" s="9" t="s">
        <v>437</v>
      </c>
      <c r="C131" s="9"/>
      <c r="D131" s="21">
        <f>SUM(D85:D130)</f>
        <v>614.58249999999998</v>
      </c>
      <c r="E131" s="10"/>
      <c r="F131" s="10"/>
      <c r="G131" s="10"/>
      <c r="H131" s="10"/>
      <c r="I131" s="10"/>
      <c r="J131" s="10"/>
      <c r="K131" s="10"/>
      <c r="L131" s="10"/>
      <c r="M131" s="10"/>
      <c r="N131" s="10"/>
      <c r="O131" s="10"/>
      <c r="P131" s="157">
        <f>SUM(P85:P130)</f>
        <v>443.66960000000012</v>
      </c>
      <c r="Q131" s="157"/>
      <c r="R131" s="157"/>
      <c r="S131" s="157"/>
      <c r="T131" s="157">
        <f>SUM(T85:T130)</f>
        <v>405.74400000000009</v>
      </c>
      <c r="U131" s="157"/>
      <c r="V131" s="157"/>
      <c r="W131" s="157"/>
      <c r="X131" s="157"/>
      <c r="Y131" s="157"/>
      <c r="Z131" s="28"/>
      <c r="AA131" s="28"/>
      <c r="AB131" s="9"/>
      <c r="AC131" s="10"/>
      <c r="AD131" s="10"/>
      <c r="AE131" s="10"/>
      <c r="AF131" s="9"/>
      <c r="AG131" s="165"/>
    </row>
    <row r="132" spans="1:33" s="84" customFormat="1" ht="36">
      <c r="A132" s="222" t="s">
        <v>359</v>
      </c>
      <c r="B132" s="47">
        <v>1</v>
      </c>
      <c r="C132" s="47" t="s">
        <v>360</v>
      </c>
      <c r="D132" s="171">
        <v>67.400000000000006</v>
      </c>
      <c r="E132" s="10">
        <v>1985</v>
      </c>
      <c r="F132" s="49" t="s">
        <v>417</v>
      </c>
      <c r="G132" s="51" t="s">
        <v>418</v>
      </c>
      <c r="H132" s="10"/>
      <c r="I132" s="10"/>
      <c r="J132" s="51" t="s">
        <v>418</v>
      </c>
      <c r="K132" s="10"/>
      <c r="L132" s="10"/>
      <c r="M132" s="10"/>
      <c r="N132" s="49" t="s">
        <v>422</v>
      </c>
      <c r="O132" s="49"/>
      <c r="P132" s="157">
        <v>33.5</v>
      </c>
      <c r="Q132" s="157"/>
      <c r="R132" s="157"/>
      <c r="S132" s="157"/>
      <c r="T132" s="157">
        <v>32.99</v>
      </c>
      <c r="U132" s="157"/>
      <c r="V132" s="157"/>
      <c r="W132" s="157"/>
      <c r="X132" s="157"/>
      <c r="Y132" s="157"/>
      <c r="Z132" s="28">
        <v>49.76</v>
      </c>
      <c r="AA132" s="28">
        <v>50.24</v>
      </c>
      <c r="AB132" s="49" t="s">
        <v>440</v>
      </c>
      <c r="AC132" s="49" t="s">
        <v>22</v>
      </c>
      <c r="AD132" s="49" t="s">
        <v>455</v>
      </c>
      <c r="AE132" s="10" t="s">
        <v>421</v>
      </c>
      <c r="AF132" s="10" t="s">
        <v>421</v>
      </c>
      <c r="AG132" s="165"/>
    </row>
    <row r="133" spans="1:33" s="84" customFormat="1" ht="15">
      <c r="A133" s="223"/>
      <c r="B133" s="47">
        <v>2</v>
      </c>
      <c r="C133" s="47" t="s">
        <v>362</v>
      </c>
      <c r="D133" s="171">
        <v>43.4</v>
      </c>
      <c r="E133" s="10">
        <v>1960</v>
      </c>
      <c r="F133" s="10" t="s">
        <v>456</v>
      </c>
      <c r="G133" s="51" t="s">
        <v>418</v>
      </c>
      <c r="H133" s="10"/>
      <c r="I133" s="10"/>
      <c r="J133" s="10"/>
      <c r="K133" s="10"/>
      <c r="L133" s="10"/>
      <c r="M133" s="10"/>
      <c r="N133" s="10" t="s">
        <v>422</v>
      </c>
      <c r="O133" s="10"/>
      <c r="P133" s="157">
        <v>37.880000000000003</v>
      </c>
      <c r="Q133" s="157"/>
      <c r="R133" s="157"/>
      <c r="S133" s="157"/>
      <c r="T133" s="157">
        <v>36.1</v>
      </c>
      <c r="U133" s="157"/>
      <c r="V133" s="157"/>
      <c r="W133" s="157"/>
      <c r="X133" s="157"/>
      <c r="Y133" s="157"/>
      <c r="Z133" s="28">
        <v>68</v>
      </c>
      <c r="AA133" s="28">
        <v>32</v>
      </c>
      <c r="AB133" s="10" t="s">
        <v>420</v>
      </c>
      <c r="AC133" s="10" t="s">
        <v>22</v>
      </c>
      <c r="AD133" s="10" t="s">
        <v>33</v>
      </c>
      <c r="AE133" s="10" t="s">
        <v>421</v>
      </c>
      <c r="AF133" s="10" t="s">
        <v>421</v>
      </c>
      <c r="AG133" s="165"/>
    </row>
    <row r="134" spans="1:33" s="84" customFormat="1" ht="15">
      <c r="A134" s="223"/>
      <c r="B134" s="47">
        <v>3</v>
      </c>
      <c r="C134" s="47" t="s">
        <v>364</v>
      </c>
      <c r="D134" s="171">
        <v>40.200000000000003</v>
      </c>
      <c r="E134" s="10">
        <v>1979</v>
      </c>
      <c r="F134" s="39" t="s">
        <v>425</v>
      </c>
      <c r="G134" s="39" t="s">
        <v>418</v>
      </c>
      <c r="H134" s="39" t="s">
        <v>418</v>
      </c>
      <c r="I134" s="39" t="s">
        <v>418</v>
      </c>
      <c r="J134" s="39" t="s">
        <v>418</v>
      </c>
      <c r="K134" s="39"/>
      <c r="L134" s="39"/>
      <c r="M134" s="39"/>
      <c r="N134" s="39" t="s">
        <v>422</v>
      </c>
      <c r="O134" s="39"/>
      <c r="P134" s="99">
        <v>35.15</v>
      </c>
      <c r="Q134" s="99"/>
      <c r="R134" s="99"/>
      <c r="S134" s="99"/>
      <c r="T134" s="99">
        <v>35.15</v>
      </c>
      <c r="U134" s="99"/>
      <c r="V134" s="99"/>
      <c r="W134" s="99"/>
      <c r="X134" s="99"/>
      <c r="Y134" s="99"/>
      <c r="Z134" s="39">
        <v>86</v>
      </c>
      <c r="AA134" s="39">
        <v>14</v>
      </c>
      <c r="AB134" s="39" t="s">
        <v>420</v>
      </c>
      <c r="AC134" s="39" t="s">
        <v>99</v>
      </c>
      <c r="AD134" s="39" t="s">
        <v>365</v>
      </c>
      <c r="AE134" s="39" t="s">
        <v>421</v>
      </c>
      <c r="AF134" s="39" t="s">
        <v>421</v>
      </c>
      <c r="AG134" s="165"/>
    </row>
    <row r="135" spans="1:33" s="84" customFormat="1" ht="15">
      <c r="A135" s="223"/>
      <c r="B135" s="47">
        <v>4</v>
      </c>
      <c r="C135" s="47" t="s">
        <v>368</v>
      </c>
      <c r="D135" s="171">
        <v>42.45</v>
      </c>
      <c r="E135" s="10">
        <v>2000</v>
      </c>
      <c r="F135" s="10" t="s">
        <v>417</v>
      </c>
      <c r="G135" s="10" t="s">
        <v>418</v>
      </c>
      <c r="H135" s="10"/>
      <c r="I135" s="10"/>
      <c r="J135" s="10" t="s">
        <v>418</v>
      </c>
      <c r="K135" s="10" t="s">
        <v>418</v>
      </c>
      <c r="L135" s="10"/>
      <c r="M135" s="10" t="s">
        <v>418</v>
      </c>
      <c r="N135" s="10" t="s">
        <v>432</v>
      </c>
      <c r="O135" s="10"/>
      <c r="P135" s="157">
        <v>35.68</v>
      </c>
      <c r="Q135" s="157"/>
      <c r="R135" s="157"/>
      <c r="S135" s="157"/>
      <c r="T135" s="157">
        <v>32.590000000000003</v>
      </c>
      <c r="U135" s="157"/>
      <c r="V135" s="157"/>
      <c r="W135" s="157"/>
      <c r="X135" s="157"/>
      <c r="Y135" s="157"/>
      <c r="Z135" s="28">
        <v>80</v>
      </c>
      <c r="AA135" s="28">
        <v>20</v>
      </c>
      <c r="AB135" s="10" t="s">
        <v>420</v>
      </c>
      <c r="AC135" s="10" t="s">
        <v>185</v>
      </c>
      <c r="AD135" s="10" t="s">
        <v>186</v>
      </c>
      <c r="AE135" s="10" t="s">
        <v>421</v>
      </c>
      <c r="AF135" s="9" t="s">
        <v>434</v>
      </c>
      <c r="AG135" s="165"/>
    </row>
    <row r="136" spans="1:33" s="84" customFormat="1" ht="36">
      <c r="A136" s="223"/>
      <c r="B136" s="47">
        <v>5</v>
      </c>
      <c r="C136" s="47" t="s">
        <v>370</v>
      </c>
      <c r="D136" s="171">
        <v>30.24</v>
      </c>
      <c r="E136" s="10">
        <v>1978</v>
      </c>
      <c r="F136" s="51" t="s">
        <v>417</v>
      </c>
      <c r="G136" s="51" t="s">
        <v>418</v>
      </c>
      <c r="H136" s="51"/>
      <c r="I136" s="51" t="s">
        <v>418</v>
      </c>
      <c r="J136" s="51" t="s">
        <v>418</v>
      </c>
      <c r="K136" s="51" t="s">
        <v>418</v>
      </c>
      <c r="L136" s="51"/>
      <c r="M136" s="51" t="s">
        <v>418</v>
      </c>
      <c r="N136" s="51" t="s">
        <v>419</v>
      </c>
      <c r="O136" s="51"/>
      <c r="P136" s="161">
        <v>28.6</v>
      </c>
      <c r="Q136" s="161"/>
      <c r="R136" s="161"/>
      <c r="S136" s="161"/>
      <c r="T136" s="161">
        <v>28.6</v>
      </c>
      <c r="U136" s="161"/>
      <c r="V136" s="161"/>
      <c r="W136" s="161"/>
      <c r="X136" s="161"/>
      <c r="Y136" s="161"/>
      <c r="Z136" s="138">
        <v>80</v>
      </c>
      <c r="AA136" s="138">
        <v>20</v>
      </c>
      <c r="AB136" s="55" t="s">
        <v>440</v>
      </c>
      <c r="AC136" s="51" t="s">
        <v>185</v>
      </c>
      <c r="AD136" s="51" t="s">
        <v>457</v>
      </c>
      <c r="AE136" s="51" t="s">
        <v>421</v>
      </c>
      <c r="AF136" s="55" t="s">
        <v>421</v>
      </c>
      <c r="AG136" s="165"/>
    </row>
    <row r="137" spans="1:33" s="84" customFormat="1" ht="36">
      <c r="A137" s="223"/>
      <c r="B137" s="225">
        <v>6</v>
      </c>
      <c r="C137" s="47" t="s">
        <v>374</v>
      </c>
      <c r="D137" s="171">
        <v>41.8</v>
      </c>
      <c r="E137" s="10">
        <v>1992</v>
      </c>
      <c r="F137" s="10" t="s">
        <v>417</v>
      </c>
      <c r="G137" s="51" t="s">
        <v>418</v>
      </c>
      <c r="H137" s="51" t="s">
        <v>418</v>
      </c>
      <c r="I137" s="51" t="s">
        <v>418</v>
      </c>
      <c r="J137" s="10"/>
      <c r="K137" s="10"/>
      <c r="L137" s="10"/>
      <c r="M137" s="10"/>
      <c r="N137" s="10" t="s">
        <v>419</v>
      </c>
      <c r="O137" s="10"/>
      <c r="P137" s="157">
        <v>27.91</v>
      </c>
      <c r="Q137" s="157"/>
      <c r="R137" s="157"/>
      <c r="S137" s="157"/>
      <c r="T137" s="157">
        <v>27.91</v>
      </c>
      <c r="U137" s="157"/>
      <c r="V137" s="157"/>
      <c r="W137" s="157"/>
      <c r="X137" s="157"/>
      <c r="Y137" s="157"/>
      <c r="Z137" s="138">
        <v>61.7</v>
      </c>
      <c r="AA137" s="138">
        <v>38.299999999999997</v>
      </c>
      <c r="AB137" s="9" t="s">
        <v>420</v>
      </c>
      <c r="AC137" s="10" t="s">
        <v>185</v>
      </c>
      <c r="AD137" s="51" t="s">
        <v>457</v>
      </c>
      <c r="AE137" s="10" t="s">
        <v>421</v>
      </c>
      <c r="AF137" s="9" t="s">
        <v>421</v>
      </c>
      <c r="AG137" s="165"/>
    </row>
    <row r="138" spans="1:33" s="84" customFormat="1" ht="24">
      <c r="A138" s="223"/>
      <c r="B138" s="226"/>
      <c r="C138" s="47" t="s">
        <v>376</v>
      </c>
      <c r="D138" s="171">
        <v>30.06</v>
      </c>
      <c r="E138" s="10">
        <v>1992</v>
      </c>
      <c r="F138" s="60" t="s">
        <v>417</v>
      </c>
      <c r="G138" s="60" t="s">
        <v>418</v>
      </c>
      <c r="H138" s="60" t="s">
        <v>418</v>
      </c>
      <c r="I138" s="60" t="s">
        <v>418</v>
      </c>
      <c r="J138" s="60"/>
      <c r="K138" s="60"/>
      <c r="L138" s="60"/>
      <c r="M138" s="60"/>
      <c r="N138" s="10" t="s">
        <v>419</v>
      </c>
      <c r="O138" s="10"/>
      <c r="P138" s="157">
        <v>28.34</v>
      </c>
      <c r="Q138" s="157"/>
      <c r="R138" s="157"/>
      <c r="S138" s="157"/>
      <c r="T138" s="157">
        <v>28.34</v>
      </c>
      <c r="U138" s="157"/>
      <c r="V138" s="157"/>
      <c r="W138" s="157"/>
      <c r="X138" s="157"/>
      <c r="Y138" s="157"/>
      <c r="Z138" s="138">
        <v>61.7</v>
      </c>
      <c r="AA138" s="138">
        <v>38.299999999999997</v>
      </c>
      <c r="AB138" s="9" t="s">
        <v>420</v>
      </c>
      <c r="AC138" s="10" t="s">
        <v>151</v>
      </c>
      <c r="AD138" s="10" t="s">
        <v>302</v>
      </c>
      <c r="AE138" s="10" t="s">
        <v>421</v>
      </c>
      <c r="AF138" s="9" t="s">
        <v>421</v>
      </c>
      <c r="AG138" s="165"/>
    </row>
    <row r="139" spans="1:33" s="84" customFormat="1" ht="24">
      <c r="A139" s="223"/>
      <c r="B139" s="47">
        <v>7</v>
      </c>
      <c r="C139" s="47" t="s">
        <v>379</v>
      </c>
      <c r="D139" s="171">
        <v>36</v>
      </c>
      <c r="E139" s="10">
        <v>1990</v>
      </c>
      <c r="F139" s="10" t="s">
        <v>417</v>
      </c>
      <c r="G139" s="60" t="s">
        <v>418</v>
      </c>
      <c r="H139" s="60" t="s">
        <v>418</v>
      </c>
      <c r="I139" s="60" t="s">
        <v>418</v>
      </c>
      <c r="J139" s="60" t="s">
        <v>418</v>
      </c>
      <c r="K139" s="60" t="s">
        <v>418</v>
      </c>
      <c r="L139" s="60" t="s">
        <v>418</v>
      </c>
      <c r="M139" s="60" t="s">
        <v>418</v>
      </c>
      <c r="N139" s="60" t="s">
        <v>432</v>
      </c>
      <c r="O139" s="60"/>
      <c r="P139" s="181">
        <v>35.9</v>
      </c>
      <c r="Q139" s="181"/>
      <c r="R139" s="181"/>
      <c r="S139" s="181"/>
      <c r="T139" s="181">
        <v>22.6</v>
      </c>
      <c r="U139" s="181"/>
      <c r="V139" s="181"/>
      <c r="W139" s="181"/>
      <c r="X139" s="181"/>
      <c r="Y139" s="181"/>
      <c r="Z139" s="138">
        <v>48.6</v>
      </c>
      <c r="AA139" s="138">
        <v>51.4</v>
      </c>
      <c r="AB139" s="60" t="s">
        <v>440</v>
      </c>
      <c r="AC139" s="60" t="s">
        <v>206</v>
      </c>
      <c r="AD139" s="60" t="s">
        <v>458</v>
      </c>
      <c r="AE139" s="60" t="s">
        <v>421</v>
      </c>
      <c r="AF139" s="60" t="s">
        <v>421</v>
      </c>
      <c r="AG139" s="165"/>
    </row>
    <row r="140" spans="1:33" s="84" customFormat="1" ht="15">
      <c r="A140" s="224"/>
      <c r="B140" s="9" t="s">
        <v>437</v>
      </c>
      <c r="C140" s="9"/>
      <c r="D140" s="21">
        <f>SUM(D132:D139)</f>
        <v>331.55</v>
      </c>
      <c r="E140" s="10"/>
      <c r="F140" s="10"/>
      <c r="G140" s="10"/>
      <c r="H140" s="10"/>
      <c r="I140" s="10"/>
      <c r="J140" s="10"/>
      <c r="K140" s="10"/>
      <c r="L140" s="10"/>
      <c r="M140" s="10"/>
      <c r="N140" s="10"/>
      <c r="O140" s="10"/>
      <c r="P140" s="21">
        <f>SUM(P132:P139)</f>
        <v>262.95999999999998</v>
      </c>
      <c r="Q140" s="21"/>
      <c r="R140" s="21"/>
      <c r="S140" s="21"/>
      <c r="T140" s="21">
        <f>SUM(T132:T139)</f>
        <v>244.28</v>
      </c>
      <c r="U140" s="21"/>
      <c r="V140" s="21"/>
      <c r="W140" s="21"/>
      <c r="X140" s="21"/>
      <c r="Y140" s="21"/>
      <c r="Z140" s="28"/>
      <c r="AA140" s="28"/>
      <c r="AB140" s="9"/>
      <c r="AC140" s="10"/>
      <c r="AD140" s="10"/>
      <c r="AE140" s="10"/>
      <c r="AF140" s="9"/>
      <c r="AG140" s="165"/>
    </row>
    <row r="141" spans="1:33" s="84" customFormat="1" ht="15">
      <c r="A141" s="214" t="s">
        <v>459</v>
      </c>
      <c r="B141" s="214"/>
      <c r="C141" s="214"/>
      <c r="D141" s="214"/>
      <c r="E141" s="214"/>
      <c r="F141" s="214"/>
      <c r="G141" s="214"/>
      <c r="H141" s="214"/>
      <c r="I141" s="214"/>
      <c r="J141" s="214"/>
      <c r="K141" s="214"/>
      <c r="L141" s="214"/>
      <c r="M141" s="214"/>
      <c r="N141" s="214"/>
      <c r="O141" s="214"/>
      <c r="P141" s="214"/>
      <c r="Q141" s="214"/>
      <c r="R141" s="214"/>
      <c r="S141" s="214"/>
      <c r="T141" s="214"/>
      <c r="U141" s="214"/>
      <c r="V141" s="214"/>
      <c r="W141" s="214"/>
      <c r="X141" s="214"/>
      <c r="Y141" s="214"/>
      <c r="Z141" s="214"/>
      <c r="AA141" s="214"/>
      <c r="AB141" s="214"/>
      <c r="AC141" s="214"/>
      <c r="AD141" s="214"/>
      <c r="AE141" s="214"/>
      <c r="AF141" s="214"/>
      <c r="AG141" s="164"/>
    </row>
    <row r="142" spans="1:33" s="84" customFormat="1" ht="15">
      <c r="A142" s="217" t="s">
        <v>460</v>
      </c>
      <c r="B142" s="217"/>
      <c r="C142" s="217"/>
      <c r="D142" s="217"/>
      <c r="E142" s="217"/>
      <c r="F142" s="217"/>
      <c r="G142" s="217"/>
      <c r="H142" s="217"/>
      <c r="I142" s="217"/>
      <c r="J142" s="217"/>
      <c r="K142" s="217"/>
      <c r="L142" s="217"/>
      <c r="M142" s="217"/>
      <c r="N142" s="217"/>
      <c r="O142" s="217"/>
      <c r="P142" s="217"/>
      <c r="Q142" s="217"/>
      <c r="R142" s="217"/>
      <c r="S142" s="217"/>
      <c r="T142" s="217"/>
      <c r="U142" s="217"/>
      <c r="V142" s="217"/>
      <c r="W142" s="217"/>
      <c r="X142" s="217"/>
      <c r="Y142" s="217"/>
      <c r="Z142" s="217"/>
      <c r="AA142" s="217"/>
      <c r="AB142" s="217"/>
      <c r="AC142" s="217"/>
      <c r="AD142" s="217"/>
      <c r="AE142" s="217"/>
      <c r="AF142" s="217"/>
      <c r="AG142" s="164"/>
    </row>
    <row r="143" spans="1:33" s="84" customFormat="1" ht="15">
      <c r="A143" s="217" t="s">
        <v>461</v>
      </c>
      <c r="B143" s="217"/>
      <c r="C143" s="217"/>
      <c r="D143" s="217"/>
      <c r="E143" s="217"/>
      <c r="F143" s="217"/>
      <c r="G143" s="217"/>
      <c r="H143" s="217"/>
      <c r="I143" s="217"/>
      <c r="J143" s="217"/>
      <c r="K143" s="217"/>
      <c r="L143" s="217"/>
      <c r="M143" s="217"/>
      <c r="N143" s="217"/>
      <c r="O143" s="217"/>
      <c r="P143" s="217"/>
      <c r="Q143" s="217"/>
      <c r="R143" s="217"/>
      <c r="S143" s="217"/>
      <c r="T143" s="217"/>
      <c r="U143" s="217"/>
      <c r="V143" s="217"/>
      <c r="W143" s="217"/>
      <c r="X143" s="217"/>
      <c r="Y143" s="217"/>
      <c r="Z143" s="217"/>
      <c r="AA143" s="217"/>
      <c r="AB143" s="217"/>
      <c r="AC143" s="217"/>
      <c r="AD143" s="217"/>
      <c r="AE143" s="217"/>
      <c r="AF143" s="217"/>
      <c r="AG143" s="164"/>
    </row>
    <row r="144" spans="1:33" s="84" customFormat="1" ht="15">
      <c r="A144" s="217" t="s">
        <v>462</v>
      </c>
      <c r="B144" s="217"/>
      <c r="C144" s="217"/>
      <c r="D144" s="217"/>
      <c r="E144" s="217"/>
      <c r="F144" s="217"/>
      <c r="G144" s="217"/>
      <c r="H144" s="217"/>
      <c r="I144" s="217"/>
      <c r="J144" s="217"/>
      <c r="K144" s="217"/>
      <c r="L144" s="217"/>
      <c r="M144" s="217"/>
      <c r="N144" s="217"/>
      <c r="O144" s="217"/>
      <c r="P144" s="217"/>
      <c r="Q144" s="217"/>
      <c r="R144" s="217"/>
      <c r="S144" s="217"/>
      <c r="T144" s="217"/>
      <c r="U144" s="217"/>
      <c r="V144" s="217"/>
      <c r="W144" s="217"/>
      <c r="X144" s="217"/>
      <c r="Y144" s="217"/>
      <c r="Z144" s="217"/>
      <c r="AA144" s="217"/>
      <c r="AB144" s="217"/>
      <c r="AC144" s="217"/>
      <c r="AD144" s="217"/>
      <c r="AE144" s="217"/>
      <c r="AF144" s="217"/>
      <c r="AG144" s="164"/>
    </row>
    <row r="145" spans="1:33" s="84" customFormat="1" ht="15">
      <c r="A145" s="217" t="s">
        <v>463</v>
      </c>
      <c r="B145" s="217"/>
      <c r="C145" s="217"/>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7"/>
      <c r="Z145" s="217"/>
      <c r="AA145" s="217"/>
      <c r="AB145" s="217"/>
      <c r="AC145" s="217"/>
      <c r="AD145" s="217"/>
      <c r="AE145" s="217"/>
      <c r="AF145" s="217"/>
      <c r="AG145" s="164"/>
    </row>
    <row r="146" spans="1:33" s="84" customFormat="1" ht="15">
      <c r="A146" s="217" t="s">
        <v>464</v>
      </c>
      <c r="B146" s="217"/>
      <c r="C146" s="217"/>
      <c r="D146" s="217"/>
      <c r="E146" s="217"/>
      <c r="F146" s="217"/>
      <c r="G146" s="217"/>
      <c r="H146" s="217"/>
      <c r="I146" s="217"/>
      <c r="J146" s="217"/>
      <c r="K146" s="217"/>
      <c r="L146" s="217"/>
      <c r="M146" s="217"/>
      <c r="N146" s="217"/>
      <c r="O146" s="217"/>
      <c r="P146" s="217"/>
      <c r="Q146" s="217"/>
      <c r="R146" s="217"/>
      <c r="S146" s="217"/>
      <c r="T146" s="217"/>
      <c r="U146" s="217"/>
      <c r="V146" s="217"/>
      <c r="W146" s="217"/>
      <c r="X146" s="217"/>
      <c r="Y146" s="217"/>
      <c r="Z146" s="217"/>
      <c r="AA146" s="217"/>
      <c r="AB146" s="217"/>
      <c r="AC146" s="217"/>
      <c r="AD146" s="217"/>
      <c r="AE146" s="217"/>
      <c r="AF146" s="217"/>
      <c r="AG146" s="164"/>
    </row>
    <row r="147" spans="1:33" s="84" customFormat="1" ht="15">
      <c r="A147" s="217" t="s">
        <v>465</v>
      </c>
      <c r="B147" s="217"/>
      <c r="C147" s="217"/>
      <c r="D147" s="217"/>
      <c r="E147" s="217"/>
      <c r="F147" s="217"/>
      <c r="G147" s="217"/>
      <c r="H147" s="217"/>
      <c r="I147" s="217"/>
      <c r="J147" s="217"/>
      <c r="K147" s="217"/>
      <c r="L147" s="217"/>
      <c r="M147" s="217"/>
      <c r="N147" s="217"/>
      <c r="O147" s="217"/>
      <c r="P147" s="217"/>
      <c r="Q147" s="217"/>
      <c r="R147" s="217"/>
      <c r="S147" s="217"/>
      <c r="T147" s="217"/>
      <c r="U147" s="217"/>
      <c r="V147" s="217"/>
      <c r="W147" s="217"/>
      <c r="X147" s="217"/>
      <c r="Y147" s="217"/>
      <c r="Z147" s="217"/>
      <c r="AA147" s="217"/>
      <c r="AB147" s="217"/>
      <c r="AC147" s="217"/>
      <c r="AD147" s="217"/>
      <c r="AE147" s="217"/>
      <c r="AF147" s="217"/>
      <c r="AG147" s="164"/>
    </row>
    <row r="148" spans="1:33">
      <c r="A148" s="218" t="s">
        <v>466</v>
      </c>
      <c r="B148" s="218"/>
      <c r="C148" s="218"/>
      <c r="D148" s="218"/>
      <c r="E148" s="218"/>
      <c r="F148" s="218"/>
      <c r="G148" s="218"/>
      <c r="H148" s="218"/>
      <c r="I148" s="218"/>
      <c r="J148" s="218"/>
      <c r="K148" s="218"/>
      <c r="L148" s="218"/>
      <c r="M148" s="218"/>
      <c r="N148" s="218"/>
      <c r="O148" s="218"/>
      <c r="P148" s="218"/>
      <c r="Q148" s="218"/>
      <c r="R148" s="218"/>
      <c r="S148" s="218"/>
      <c r="T148" s="218"/>
      <c r="U148" s="218"/>
      <c r="V148" s="218"/>
      <c r="W148" s="218"/>
      <c r="X148" s="218"/>
      <c r="Y148" s="218"/>
      <c r="Z148" s="218"/>
      <c r="AA148" s="218"/>
      <c r="AB148" s="218"/>
      <c r="AC148" s="218"/>
      <c r="AD148" s="218"/>
      <c r="AE148" s="218"/>
      <c r="AF148" s="218"/>
    </row>
  </sheetData>
  <mergeCells count="32">
    <mergeCell ref="O4:S5"/>
    <mergeCell ref="U4:Y5"/>
    <mergeCell ref="A4:B5"/>
    <mergeCell ref="G4:M5"/>
    <mergeCell ref="Z4:AA5"/>
    <mergeCell ref="A147:AF147"/>
    <mergeCell ref="A148:AF148"/>
    <mergeCell ref="A8:A84"/>
    <mergeCell ref="A85:A131"/>
    <mergeCell ref="A132:A140"/>
    <mergeCell ref="B137:B138"/>
    <mergeCell ref="A142:AF142"/>
    <mergeCell ref="A143:AF143"/>
    <mergeCell ref="A144:AF144"/>
    <mergeCell ref="A145:AF145"/>
    <mergeCell ref="A146:AF146"/>
    <mergeCell ref="A1:AD1"/>
    <mergeCell ref="AE1:AF1"/>
    <mergeCell ref="A2:AF2"/>
    <mergeCell ref="A3:AF3"/>
    <mergeCell ref="A141:AF141"/>
    <mergeCell ref="C4:C6"/>
    <mergeCell ref="D4:D6"/>
    <mergeCell ref="E4:E6"/>
    <mergeCell ref="F4:F6"/>
    <mergeCell ref="N4:N6"/>
    <mergeCell ref="T4:T6"/>
    <mergeCell ref="AB4:AB6"/>
    <mergeCell ref="AC4:AC6"/>
    <mergeCell ref="AD4:AD6"/>
    <mergeCell ref="AE4:AE6"/>
    <mergeCell ref="AF4:AF6"/>
  </mergeCells>
  <phoneticPr fontId="4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8"/>
  <sheetViews>
    <sheetView zoomScale="95" zoomScaleNormal="95" workbookViewId="0">
      <selection sqref="A1:AC148"/>
    </sheetView>
  </sheetViews>
  <sheetFormatPr defaultColWidth="9" defaultRowHeight="13.5"/>
  <sheetData>
    <row r="1" spans="1:29" ht="18.75">
      <c r="A1" s="210" t="s">
        <v>467</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row>
    <row r="2" spans="1:29" ht="20.25">
      <c r="A2" s="233" t="s">
        <v>468</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row>
    <row r="3" spans="1:29" ht="18.75">
      <c r="A3" s="234" t="s">
        <v>469</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row>
    <row r="4" spans="1:29">
      <c r="A4" s="228" t="s">
        <v>2</v>
      </c>
      <c r="B4" s="222"/>
      <c r="C4" s="215" t="s">
        <v>385</v>
      </c>
      <c r="D4" s="228" t="s">
        <v>470</v>
      </c>
      <c r="E4" s="222"/>
      <c r="F4" s="219" t="s">
        <v>471</v>
      </c>
      <c r="G4" s="215" t="s">
        <v>472</v>
      </c>
      <c r="H4" s="215"/>
      <c r="I4" s="215"/>
      <c r="J4" s="215"/>
      <c r="K4" s="215"/>
      <c r="L4" s="215"/>
      <c r="M4" s="215"/>
      <c r="N4" s="215"/>
      <c r="O4" s="215"/>
      <c r="P4" s="215"/>
      <c r="Q4" s="215"/>
      <c r="R4" s="215"/>
      <c r="S4" s="215"/>
      <c r="T4" s="215"/>
      <c r="U4" s="215"/>
      <c r="V4" s="215"/>
      <c r="W4" s="215"/>
      <c r="X4" s="235" t="s">
        <v>473</v>
      </c>
      <c r="Y4" s="236"/>
      <c r="Z4" s="236"/>
      <c r="AA4" s="236"/>
      <c r="AB4" s="236"/>
      <c r="AC4" s="237"/>
    </row>
    <row r="5" spans="1:29">
      <c r="A5" s="230"/>
      <c r="B5" s="224"/>
      <c r="C5" s="215"/>
      <c r="D5" s="232"/>
      <c r="E5" s="223"/>
      <c r="F5" s="220"/>
      <c r="G5" s="215" t="s">
        <v>474</v>
      </c>
      <c r="H5" s="215"/>
      <c r="I5" s="219" t="s">
        <v>475</v>
      </c>
      <c r="J5" s="219"/>
      <c r="K5" s="215"/>
      <c r="L5" s="215"/>
      <c r="M5" s="215"/>
      <c r="N5" s="215"/>
      <c r="O5" s="215"/>
      <c r="P5" s="215" t="s">
        <v>476</v>
      </c>
      <c r="Q5" s="215"/>
      <c r="R5" s="215"/>
      <c r="S5" s="227" t="s">
        <v>477</v>
      </c>
      <c r="T5" s="227"/>
      <c r="U5" s="227"/>
      <c r="V5" s="215" t="s">
        <v>478</v>
      </c>
      <c r="W5" s="215"/>
      <c r="X5" s="235" t="s">
        <v>479</v>
      </c>
      <c r="Y5" s="236"/>
      <c r="Z5" s="236"/>
      <c r="AA5" s="227" t="s">
        <v>480</v>
      </c>
      <c r="AB5" s="227"/>
      <c r="AC5" s="227"/>
    </row>
    <row r="6" spans="1:29">
      <c r="A6" s="219" t="s">
        <v>2</v>
      </c>
      <c r="B6" s="219" t="s">
        <v>3</v>
      </c>
      <c r="C6" s="215"/>
      <c r="D6" s="230"/>
      <c r="E6" s="224"/>
      <c r="F6" s="220"/>
      <c r="G6" s="215" t="s">
        <v>481</v>
      </c>
      <c r="H6" s="238" t="s">
        <v>482</v>
      </c>
      <c r="I6" s="219" t="s">
        <v>483</v>
      </c>
      <c r="J6" s="215"/>
      <c r="K6" s="219" t="s">
        <v>484</v>
      </c>
      <c r="L6" s="215"/>
      <c r="M6" s="238" t="s">
        <v>485</v>
      </c>
      <c r="N6" s="239"/>
      <c r="O6" s="215" t="s">
        <v>486</v>
      </c>
      <c r="P6" s="215" t="s">
        <v>483</v>
      </c>
      <c r="Q6" s="215" t="s">
        <v>484</v>
      </c>
      <c r="R6" s="215" t="s">
        <v>486</v>
      </c>
      <c r="S6" s="215" t="s">
        <v>487</v>
      </c>
      <c r="T6" s="215" t="s">
        <v>482</v>
      </c>
      <c r="U6" s="215" t="s">
        <v>486</v>
      </c>
      <c r="V6" s="215" t="s">
        <v>487</v>
      </c>
      <c r="W6" s="215" t="s">
        <v>488</v>
      </c>
      <c r="X6" s="241" t="s">
        <v>489</v>
      </c>
      <c r="Y6" s="241" t="s">
        <v>490</v>
      </c>
      <c r="Z6" s="241" t="s">
        <v>491</v>
      </c>
      <c r="AA6" s="241" t="s">
        <v>489</v>
      </c>
      <c r="AB6" s="241" t="s">
        <v>490</v>
      </c>
      <c r="AC6" s="241" t="s">
        <v>491</v>
      </c>
    </row>
    <row r="7" spans="1:29" ht="24">
      <c r="A7" s="221"/>
      <c r="B7" s="221"/>
      <c r="C7" s="215"/>
      <c r="D7" s="10" t="s">
        <v>492</v>
      </c>
      <c r="E7" s="109" t="s">
        <v>493</v>
      </c>
      <c r="F7" s="221"/>
      <c r="G7" s="215"/>
      <c r="H7" s="215"/>
      <c r="I7" s="12"/>
      <c r="J7" s="12" t="s">
        <v>494</v>
      </c>
      <c r="K7" s="12"/>
      <c r="L7" s="12" t="s">
        <v>494</v>
      </c>
      <c r="M7" s="12" t="s">
        <v>483</v>
      </c>
      <c r="N7" s="12" t="s">
        <v>484</v>
      </c>
      <c r="O7" s="240"/>
      <c r="P7" s="215"/>
      <c r="Q7" s="215"/>
      <c r="R7" s="240"/>
      <c r="S7" s="215"/>
      <c r="T7" s="215"/>
      <c r="U7" s="240"/>
      <c r="V7" s="215"/>
      <c r="W7" s="215"/>
      <c r="X7" s="242"/>
      <c r="Y7" s="242"/>
      <c r="Z7" s="242"/>
      <c r="AA7" s="242"/>
      <c r="AB7" s="242"/>
      <c r="AC7" s="242"/>
    </row>
    <row r="8" spans="1:29">
      <c r="A8" s="10">
        <v>1</v>
      </c>
      <c r="B8" s="10">
        <v>2</v>
      </c>
      <c r="C8" s="10">
        <v>3</v>
      </c>
      <c r="D8" s="10">
        <v>4</v>
      </c>
      <c r="E8" s="10">
        <v>5</v>
      </c>
      <c r="F8" s="10">
        <v>6</v>
      </c>
      <c r="G8" s="10">
        <v>7</v>
      </c>
      <c r="H8" s="10">
        <v>8</v>
      </c>
      <c r="I8" s="132">
        <v>9</v>
      </c>
      <c r="J8" s="132">
        <v>10</v>
      </c>
      <c r="K8" s="132">
        <v>11</v>
      </c>
      <c r="L8" s="132">
        <v>12</v>
      </c>
      <c r="M8" s="132">
        <v>13</v>
      </c>
      <c r="N8" s="132">
        <v>14</v>
      </c>
      <c r="O8" s="10">
        <v>15</v>
      </c>
      <c r="P8" s="10">
        <v>16</v>
      </c>
      <c r="Q8" s="10">
        <v>17</v>
      </c>
      <c r="R8" s="10">
        <v>18</v>
      </c>
      <c r="S8" s="10">
        <v>19</v>
      </c>
      <c r="T8" s="10">
        <v>20</v>
      </c>
      <c r="U8" s="10">
        <v>21</v>
      </c>
      <c r="V8" s="10">
        <v>24</v>
      </c>
      <c r="W8" s="10">
        <v>25</v>
      </c>
      <c r="X8" s="10">
        <v>26</v>
      </c>
      <c r="Y8" s="10">
        <v>27</v>
      </c>
      <c r="Z8" s="10">
        <v>28</v>
      </c>
      <c r="AA8" s="10">
        <v>29</v>
      </c>
      <c r="AB8" s="10">
        <v>30</v>
      </c>
      <c r="AC8" s="10">
        <v>31</v>
      </c>
    </row>
    <row r="9" spans="1:29" ht="24">
      <c r="A9" s="219" t="s">
        <v>13</v>
      </c>
      <c r="B9" s="9">
        <v>1</v>
      </c>
      <c r="C9" s="45" t="s">
        <v>14</v>
      </c>
      <c r="D9" s="28">
        <v>17646</v>
      </c>
      <c r="E9" s="28">
        <v>3494</v>
      </c>
      <c r="F9" s="28">
        <v>2929</v>
      </c>
      <c r="G9" s="9">
        <v>5</v>
      </c>
      <c r="H9" s="9">
        <v>5</v>
      </c>
      <c r="I9" s="133">
        <v>60.18</v>
      </c>
      <c r="J9" s="133">
        <v>52.83</v>
      </c>
      <c r="K9" s="133">
        <v>52.8</v>
      </c>
      <c r="L9" s="133">
        <v>52.83</v>
      </c>
      <c r="M9" s="133">
        <v>0</v>
      </c>
      <c r="N9" s="133">
        <v>0</v>
      </c>
      <c r="O9" s="26">
        <f>K9/I9*100</f>
        <v>87.736789631106674</v>
      </c>
      <c r="P9" s="133">
        <v>23</v>
      </c>
      <c r="Q9" s="133">
        <f>P9*0.9</f>
        <v>20.7</v>
      </c>
      <c r="R9" s="26">
        <f>Q9/P9*100</f>
        <v>90</v>
      </c>
      <c r="S9" s="9">
        <v>359</v>
      </c>
      <c r="T9" s="9">
        <f>S9*0.9</f>
        <v>323.10000000000002</v>
      </c>
      <c r="U9" s="26">
        <f>T9/S9*100</f>
        <v>90</v>
      </c>
      <c r="V9" s="9">
        <v>3</v>
      </c>
      <c r="W9" s="9">
        <v>3</v>
      </c>
      <c r="X9" s="134"/>
      <c r="Y9" s="134"/>
      <c r="Z9" s="58"/>
      <c r="AA9" s="58"/>
      <c r="AB9" s="58"/>
      <c r="AC9" s="58"/>
    </row>
    <row r="10" spans="1:29" ht="24">
      <c r="A10" s="220"/>
      <c r="B10" s="9">
        <v>2</v>
      </c>
      <c r="C10" s="45" t="s">
        <v>21</v>
      </c>
      <c r="D10" s="26">
        <v>1500</v>
      </c>
      <c r="E10" s="26">
        <v>743.96159999999998</v>
      </c>
      <c r="F10" s="26">
        <v>713.79020000000003</v>
      </c>
      <c r="G10" s="10">
        <v>3</v>
      </c>
      <c r="H10" s="10">
        <v>3</v>
      </c>
      <c r="I10" s="132">
        <v>51.158999999999999</v>
      </c>
      <c r="J10" s="132">
        <v>51.158999999999999</v>
      </c>
      <c r="K10" s="132">
        <v>49.021999999999998</v>
      </c>
      <c r="L10" s="132">
        <v>49.021999999999998</v>
      </c>
      <c r="M10" s="132">
        <v>0</v>
      </c>
      <c r="N10" s="132">
        <v>0</v>
      </c>
      <c r="O10" s="26">
        <f>K10/I10*100</f>
        <v>95.822826873081951</v>
      </c>
      <c r="P10" s="132">
        <v>169</v>
      </c>
      <c r="Q10" s="132">
        <v>169</v>
      </c>
      <c r="R10" s="26">
        <f>Q10/P10*100</f>
        <v>100</v>
      </c>
      <c r="S10" s="10">
        <v>32</v>
      </c>
      <c r="T10" s="10">
        <v>32</v>
      </c>
      <c r="U10" s="26">
        <f>T10/S10*100</f>
        <v>100</v>
      </c>
      <c r="V10" s="10">
        <v>0</v>
      </c>
      <c r="W10" s="10">
        <v>0</v>
      </c>
      <c r="X10" s="134"/>
      <c r="Y10" s="134"/>
      <c r="Z10" s="58"/>
      <c r="AA10" s="58"/>
      <c r="AB10" s="58"/>
      <c r="AC10" s="58"/>
    </row>
    <row r="11" spans="1:29" ht="15">
      <c r="A11" s="220"/>
      <c r="B11" s="9">
        <v>3</v>
      </c>
      <c r="C11" s="45" t="s">
        <v>26</v>
      </c>
      <c r="D11" s="26">
        <v>424</v>
      </c>
      <c r="E11" s="26">
        <v>424</v>
      </c>
      <c r="F11" s="26">
        <v>418.13589999999999</v>
      </c>
      <c r="G11" s="10">
        <v>1</v>
      </c>
      <c r="H11" s="10">
        <v>1</v>
      </c>
      <c r="I11" s="132">
        <v>180</v>
      </c>
      <c r="J11" s="132">
        <v>144</v>
      </c>
      <c r="K11" s="132">
        <v>176</v>
      </c>
      <c r="L11" s="132">
        <v>137</v>
      </c>
      <c r="M11" s="132">
        <v>108</v>
      </c>
      <c r="N11" s="132">
        <v>103</v>
      </c>
      <c r="O11" s="26">
        <f t="shared" ref="O11:O24" si="0">K11/I11*100</f>
        <v>97.777777777777771</v>
      </c>
      <c r="P11" s="132">
        <v>0</v>
      </c>
      <c r="Q11" s="132">
        <v>0</v>
      </c>
      <c r="R11" s="26">
        <v>0</v>
      </c>
      <c r="S11" s="10">
        <v>0</v>
      </c>
      <c r="T11" s="10">
        <v>0</v>
      </c>
      <c r="U11" s="26">
        <v>0</v>
      </c>
      <c r="V11" s="10"/>
      <c r="W11" s="10"/>
      <c r="X11" s="134"/>
      <c r="Y11" s="134"/>
      <c r="Z11" s="58"/>
      <c r="AA11" s="58"/>
      <c r="AB11" s="58"/>
      <c r="AC11" s="58"/>
    </row>
    <row r="12" spans="1:29" ht="24">
      <c r="A12" s="220"/>
      <c r="B12" s="9">
        <v>4</v>
      </c>
      <c r="C12" s="47" t="s">
        <v>32</v>
      </c>
      <c r="D12" s="26">
        <v>1350</v>
      </c>
      <c r="E12" s="26">
        <v>1350</v>
      </c>
      <c r="F12" s="26" t="s">
        <v>423</v>
      </c>
      <c r="G12" s="10">
        <v>0</v>
      </c>
      <c r="H12" s="10">
        <v>0</v>
      </c>
      <c r="I12" s="132">
        <v>274.89999999999998</v>
      </c>
      <c r="J12" s="132">
        <v>219.92</v>
      </c>
      <c r="K12" s="132">
        <v>110</v>
      </c>
      <c r="L12" s="132">
        <v>110</v>
      </c>
      <c r="M12" s="132">
        <v>0</v>
      </c>
      <c r="N12" s="132">
        <v>0</v>
      </c>
      <c r="O12" s="26">
        <f t="shared" si="0"/>
        <v>40.014550745725721</v>
      </c>
      <c r="P12" s="132">
        <v>0</v>
      </c>
      <c r="Q12" s="132">
        <v>0</v>
      </c>
      <c r="R12" s="26">
        <v>0</v>
      </c>
      <c r="S12" s="10">
        <v>5505</v>
      </c>
      <c r="T12" s="10">
        <v>2202</v>
      </c>
      <c r="U12" s="28">
        <f>T12/S12*100</f>
        <v>40</v>
      </c>
      <c r="V12" s="10"/>
      <c r="W12" s="10"/>
      <c r="X12" s="134"/>
      <c r="Y12" s="134"/>
      <c r="Z12" s="58"/>
      <c r="AA12" s="58"/>
      <c r="AB12" s="58"/>
      <c r="AC12" s="58"/>
    </row>
    <row r="13" spans="1:29" ht="15">
      <c r="A13" s="220"/>
      <c r="B13" s="9">
        <v>5</v>
      </c>
      <c r="C13" s="45" t="s">
        <v>36</v>
      </c>
      <c r="D13" s="26">
        <v>1389</v>
      </c>
      <c r="E13" s="26">
        <v>1389</v>
      </c>
      <c r="F13" s="26" t="s">
        <v>423</v>
      </c>
      <c r="G13" s="10">
        <v>0</v>
      </c>
      <c r="H13" s="10">
        <v>0</v>
      </c>
      <c r="I13" s="132">
        <v>191.46</v>
      </c>
      <c r="J13" s="132">
        <v>145.16999999999999</v>
      </c>
      <c r="K13" s="132">
        <v>108.88</v>
      </c>
      <c r="L13" s="132">
        <v>108.88</v>
      </c>
      <c r="M13" s="132">
        <v>0</v>
      </c>
      <c r="N13" s="132">
        <v>0</v>
      </c>
      <c r="O13" s="26">
        <f t="shared" si="0"/>
        <v>56.86827535777708</v>
      </c>
      <c r="P13" s="132">
        <v>0</v>
      </c>
      <c r="Q13" s="132">
        <v>0</v>
      </c>
      <c r="R13" s="26">
        <v>0</v>
      </c>
      <c r="S13" s="10">
        <v>4675</v>
      </c>
      <c r="T13" s="10">
        <v>2338</v>
      </c>
      <c r="U13" s="28">
        <f t="shared" ref="U13:U38" si="1">T13/S13*100</f>
        <v>50.01069518716578</v>
      </c>
      <c r="V13" s="10"/>
      <c r="W13" s="10"/>
      <c r="X13" s="134"/>
      <c r="Y13" s="134"/>
      <c r="Z13" s="58"/>
      <c r="AA13" s="58"/>
      <c r="AB13" s="58"/>
      <c r="AC13" s="58"/>
    </row>
    <row r="14" spans="1:29" ht="24">
      <c r="A14" s="220"/>
      <c r="B14" s="9">
        <v>6</v>
      </c>
      <c r="C14" s="45" t="s">
        <v>38</v>
      </c>
      <c r="D14" s="26">
        <v>1338</v>
      </c>
      <c r="E14" s="26">
        <v>1338</v>
      </c>
      <c r="F14" s="26">
        <v>974</v>
      </c>
      <c r="G14" s="10">
        <v>0</v>
      </c>
      <c r="H14" s="10">
        <v>0</v>
      </c>
      <c r="I14" s="132">
        <v>318.98</v>
      </c>
      <c r="J14" s="132">
        <v>255.19</v>
      </c>
      <c r="K14" s="132">
        <v>159.88</v>
      </c>
      <c r="L14" s="132">
        <v>159.88</v>
      </c>
      <c r="M14" s="132">
        <v>0</v>
      </c>
      <c r="N14" s="132">
        <v>0</v>
      </c>
      <c r="O14" s="26">
        <f t="shared" si="0"/>
        <v>50.122264718791143</v>
      </c>
      <c r="P14" s="132">
        <v>0</v>
      </c>
      <c r="Q14" s="132">
        <v>0</v>
      </c>
      <c r="R14" s="26">
        <v>0</v>
      </c>
      <c r="S14" s="10">
        <v>6801</v>
      </c>
      <c r="T14" s="10">
        <v>3401</v>
      </c>
      <c r="U14" s="28">
        <f t="shared" si="1"/>
        <v>50.007351860020592</v>
      </c>
      <c r="V14" s="10"/>
      <c r="W14" s="10"/>
      <c r="X14" s="134"/>
      <c r="Y14" s="134"/>
      <c r="Z14" s="58"/>
      <c r="AA14" s="58"/>
      <c r="AB14" s="58"/>
      <c r="AC14" s="58"/>
    </row>
    <row r="15" spans="1:29" ht="15">
      <c r="A15" s="220"/>
      <c r="B15" s="9">
        <v>7</v>
      </c>
      <c r="C15" s="47" t="s">
        <v>40</v>
      </c>
      <c r="D15" s="26">
        <v>924</v>
      </c>
      <c r="E15" s="26">
        <v>924</v>
      </c>
      <c r="F15" s="26" t="s">
        <v>423</v>
      </c>
      <c r="G15" s="10">
        <v>0</v>
      </c>
      <c r="H15" s="10">
        <v>0</v>
      </c>
      <c r="I15" s="132">
        <v>201.41</v>
      </c>
      <c r="J15" s="132">
        <v>161.13</v>
      </c>
      <c r="K15" s="132">
        <v>161</v>
      </c>
      <c r="L15" s="132">
        <v>161</v>
      </c>
      <c r="M15" s="132">
        <v>0</v>
      </c>
      <c r="N15" s="132">
        <v>0</v>
      </c>
      <c r="O15" s="26">
        <f t="shared" si="0"/>
        <v>79.936448041308779</v>
      </c>
      <c r="P15" s="132">
        <v>0</v>
      </c>
      <c r="Q15" s="132">
        <v>0</v>
      </c>
      <c r="R15" s="26">
        <v>0</v>
      </c>
      <c r="S15" s="10">
        <v>3923</v>
      </c>
      <c r="T15" s="10">
        <v>2942</v>
      </c>
      <c r="U15" s="28">
        <f t="shared" si="1"/>
        <v>74.993627326026001</v>
      </c>
      <c r="V15" s="10"/>
      <c r="W15" s="10"/>
      <c r="X15" s="134"/>
      <c r="Y15" s="134"/>
      <c r="Z15" s="58"/>
      <c r="AA15" s="58"/>
      <c r="AB15" s="58"/>
      <c r="AC15" s="58"/>
    </row>
    <row r="16" spans="1:29" ht="15">
      <c r="A16" s="220"/>
      <c r="B16" s="9">
        <v>8</v>
      </c>
      <c r="C16" s="45" t="s">
        <v>42</v>
      </c>
      <c r="D16" s="28">
        <v>543</v>
      </c>
      <c r="E16" s="28">
        <v>543</v>
      </c>
      <c r="F16" s="28">
        <v>451</v>
      </c>
      <c r="G16" s="10">
        <v>1</v>
      </c>
      <c r="H16" s="10">
        <v>1</v>
      </c>
      <c r="I16" s="133">
        <v>52.5</v>
      </c>
      <c r="J16" s="133">
        <v>34.4</v>
      </c>
      <c r="K16" s="133">
        <v>52.5</v>
      </c>
      <c r="L16" s="133">
        <v>34.4</v>
      </c>
      <c r="M16" s="132">
        <v>0</v>
      </c>
      <c r="N16" s="132">
        <v>0</v>
      </c>
      <c r="O16" s="26">
        <f t="shared" si="0"/>
        <v>100</v>
      </c>
      <c r="P16" s="133">
        <v>52.5</v>
      </c>
      <c r="Q16" s="133">
        <v>34.4</v>
      </c>
      <c r="R16" s="28">
        <f>Q16/P16*100</f>
        <v>65.523809523809518</v>
      </c>
      <c r="S16" s="9">
        <v>52</v>
      </c>
      <c r="T16" s="9">
        <v>45</v>
      </c>
      <c r="U16" s="28">
        <f t="shared" si="1"/>
        <v>86.538461538461547</v>
      </c>
      <c r="V16" s="10"/>
      <c r="W16" s="10"/>
      <c r="X16" s="134"/>
      <c r="Y16" s="134"/>
      <c r="Z16" s="58"/>
      <c r="AA16" s="58"/>
      <c r="AB16" s="58"/>
      <c r="AC16" s="58"/>
    </row>
    <row r="17" spans="1:29" ht="15">
      <c r="A17" s="220"/>
      <c r="B17" s="9">
        <v>9</v>
      </c>
      <c r="C17" s="45" t="s">
        <v>47</v>
      </c>
      <c r="D17" s="26">
        <v>1678.7</v>
      </c>
      <c r="E17" s="26">
        <v>753.01</v>
      </c>
      <c r="F17" s="26">
        <v>753.01</v>
      </c>
      <c r="G17" s="10">
        <v>1</v>
      </c>
      <c r="H17" s="10">
        <v>1</v>
      </c>
      <c r="I17" s="132">
        <v>23.8</v>
      </c>
      <c r="J17" s="132">
        <v>20.8</v>
      </c>
      <c r="K17" s="132">
        <v>17.8</v>
      </c>
      <c r="L17" s="132">
        <v>17.8</v>
      </c>
      <c r="M17" s="132">
        <v>0.18</v>
      </c>
      <c r="N17" s="132">
        <v>0.18</v>
      </c>
      <c r="O17" s="26">
        <f t="shared" si="0"/>
        <v>74.789915966386559</v>
      </c>
      <c r="P17" s="132">
        <v>0</v>
      </c>
      <c r="Q17" s="132">
        <v>0</v>
      </c>
      <c r="R17" s="26">
        <v>0</v>
      </c>
      <c r="S17" s="10">
        <v>22</v>
      </c>
      <c r="T17" s="10">
        <v>16</v>
      </c>
      <c r="U17" s="28">
        <f t="shared" si="1"/>
        <v>72.727272727272734</v>
      </c>
      <c r="V17" s="10"/>
      <c r="W17" s="10"/>
      <c r="X17" s="134"/>
      <c r="Y17" s="134"/>
      <c r="Z17" s="58"/>
      <c r="AA17" s="58"/>
      <c r="AB17" s="58"/>
      <c r="AC17" s="58"/>
    </row>
    <row r="18" spans="1:29" ht="24">
      <c r="A18" s="220"/>
      <c r="B18" s="9">
        <v>10</v>
      </c>
      <c r="C18" s="45" t="s">
        <v>51</v>
      </c>
      <c r="D18" s="10">
        <v>1200</v>
      </c>
      <c r="E18" s="10">
        <v>450</v>
      </c>
      <c r="F18" s="10">
        <v>450</v>
      </c>
      <c r="G18" s="10">
        <v>1</v>
      </c>
      <c r="H18" s="10">
        <v>1</v>
      </c>
      <c r="I18" s="132">
        <v>13</v>
      </c>
      <c r="J18" s="132">
        <v>13</v>
      </c>
      <c r="K18" s="132">
        <v>13</v>
      </c>
      <c r="L18" s="132">
        <v>13</v>
      </c>
      <c r="M18" s="132">
        <v>0</v>
      </c>
      <c r="N18" s="132">
        <v>0</v>
      </c>
      <c r="O18" s="26">
        <f t="shared" si="0"/>
        <v>100</v>
      </c>
      <c r="P18" s="132">
        <v>2</v>
      </c>
      <c r="Q18" s="132">
        <v>0.5</v>
      </c>
      <c r="R18" s="28">
        <f>Q18/P18*100</f>
        <v>25</v>
      </c>
      <c r="S18" s="10">
        <v>3</v>
      </c>
      <c r="T18" s="10">
        <v>0</v>
      </c>
      <c r="U18" s="28">
        <f t="shared" si="1"/>
        <v>0</v>
      </c>
      <c r="V18" s="10">
        <v>1</v>
      </c>
      <c r="W18" s="10">
        <v>0</v>
      </c>
      <c r="X18" s="134"/>
      <c r="Y18" s="134"/>
      <c r="Z18" s="58"/>
      <c r="AA18" s="58"/>
      <c r="AB18" s="58"/>
      <c r="AC18" s="58"/>
    </row>
    <row r="19" spans="1:29" ht="15">
      <c r="A19" s="220"/>
      <c r="B19" s="9">
        <v>11</v>
      </c>
      <c r="C19" s="45" t="s">
        <v>56</v>
      </c>
      <c r="D19" s="10">
        <v>1086</v>
      </c>
      <c r="E19" s="10">
        <v>1086</v>
      </c>
      <c r="F19" s="10">
        <v>650</v>
      </c>
      <c r="G19" s="10">
        <v>25</v>
      </c>
      <c r="H19" s="10">
        <v>25</v>
      </c>
      <c r="I19" s="132">
        <v>20.532</v>
      </c>
      <c r="J19" s="132">
        <v>20.532</v>
      </c>
      <c r="K19" s="132">
        <v>8.42</v>
      </c>
      <c r="L19" s="132">
        <v>8.32</v>
      </c>
      <c r="M19" s="132">
        <v>12.3</v>
      </c>
      <c r="N19" s="132">
        <v>11.5</v>
      </c>
      <c r="O19" s="26">
        <f t="shared" si="0"/>
        <v>41.009156438729789</v>
      </c>
      <c r="P19" s="132">
        <v>12.52</v>
      </c>
      <c r="Q19" s="132">
        <v>10.199999999999999</v>
      </c>
      <c r="R19" s="28">
        <f>Q19/P19*100</f>
        <v>81.469648562300307</v>
      </c>
      <c r="S19" s="10">
        <v>115</v>
      </c>
      <c r="T19" s="10">
        <v>101</v>
      </c>
      <c r="U19" s="28">
        <f t="shared" si="1"/>
        <v>87.826086956521749</v>
      </c>
      <c r="V19" s="10"/>
      <c r="W19" s="10"/>
      <c r="X19" s="134"/>
      <c r="Y19" s="134"/>
      <c r="Z19" s="58"/>
      <c r="AA19" s="58"/>
      <c r="AB19" s="58"/>
      <c r="AC19" s="58"/>
    </row>
    <row r="20" spans="1:29" ht="24">
      <c r="A20" s="220"/>
      <c r="B20" s="9">
        <v>12</v>
      </c>
      <c r="C20" s="47" t="s">
        <v>58</v>
      </c>
      <c r="D20" s="10">
        <v>1900</v>
      </c>
      <c r="E20" s="10">
        <v>500</v>
      </c>
      <c r="F20" s="10">
        <v>300</v>
      </c>
      <c r="G20" s="10">
        <v>1</v>
      </c>
      <c r="H20" s="10">
        <v>1</v>
      </c>
      <c r="I20" s="132">
        <v>27.45</v>
      </c>
      <c r="J20" s="132">
        <v>20.5</v>
      </c>
      <c r="K20" s="132">
        <v>27.45</v>
      </c>
      <c r="L20" s="132">
        <v>20.5</v>
      </c>
      <c r="M20" s="132">
        <v>0</v>
      </c>
      <c r="N20" s="132">
        <v>0</v>
      </c>
      <c r="O20" s="26">
        <f t="shared" si="0"/>
        <v>100</v>
      </c>
      <c r="P20" s="132">
        <v>24.5</v>
      </c>
      <c r="Q20" s="132">
        <v>20</v>
      </c>
      <c r="R20" s="28">
        <f>Q20/P20*100</f>
        <v>81.632653061224488</v>
      </c>
      <c r="S20" s="10">
        <v>17</v>
      </c>
      <c r="T20" s="10">
        <v>15</v>
      </c>
      <c r="U20" s="28">
        <f t="shared" si="1"/>
        <v>88.235294117647058</v>
      </c>
      <c r="V20" s="10">
        <v>0</v>
      </c>
      <c r="W20" s="10">
        <v>0</v>
      </c>
      <c r="X20" s="134"/>
      <c r="Y20" s="134"/>
      <c r="Z20" s="58"/>
      <c r="AA20" s="58"/>
      <c r="AB20" s="58"/>
      <c r="AC20" s="58"/>
    </row>
    <row r="21" spans="1:29" ht="15">
      <c r="A21" s="220"/>
      <c r="B21" s="9">
        <v>13</v>
      </c>
      <c r="C21" s="47" t="s">
        <v>60</v>
      </c>
      <c r="D21" s="10">
        <v>10540</v>
      </c>
      <c r="E21" s="10">
        <v>10540</v>
      </c>
      <c r="F21" s="10">
        <v>915</v>
      </c>
      <c r="G21" s="10">
        <v>86</v>
      </c>
      <c r="H21" s="10">
        <v>80</v>
      </c>
      <c r="I21" s="132">
        <v>127</v>
      </c>
      <c r="J21" s="132">
        <v>110</v>
      </c>
      <c r="K21" s="132">
        <v>115.6</v>
      </c>
      <c r="L21" s="132">
        <v>106</v>
      </c>
      <c r="M21" s="132">
        <v>5.3</v>
      </c>
      <c r="N21" s="132">
        <v>5.3</v>
      </c>
      <c r="O21" s="26">
        <f t="shared" si="0"/>
        <v>91.023622047244089</v>
      </c>
      <c r="P21" s="132">
        <v>50</v>
      </c>
      <c r="Q21" s="132">
        <v>46</v>
      </c>
      <c r="R21" s="28">
        <f>Q21/P21*100</f>
        <v>92</v>
      </c>
      <c r="S21" s="10">
        <v>682</v>
      </c>
      <c r="T21" s="10">
        <v>632</v>
      </c>
      <c r="U21" s="28">
        <f t="shared" si="1"/>
        <v>92.668621700879754</v>
      </c>
      <c r="V21" s="10"/>
      <c r="W21" s="10"/>
      <c r="X21" s="134"/>
      <c r="Y21" s="134"/>
      <c r="Z21" s="58"/>
      <c r="AA21" s="58"/>
      <c r="AB21" s="58"/>
      <c r="AC21" s="58"/>
    </row>
    <row r="22" spans="1:29" ht="15">
      <c r="A22" s="220"/>
      <c r="B22" s="9">
        <v>14</v>
      </c>
      <c r="C22" s="47" t="s">
        <v>64</v>
      </c>
      <c r="D22" s="10">
        <v>15042</v>
      </c>
      <c r="E22" s="10">
        <v>15043</v>
      </c>
      <c r="F22" s="10">
        <v>1905</v>
      </c>
      <c r="G22" s="10">
        <v>175</v>
      </c>
      <c r="H22" s="10">
        <v>165</v>
      </c>
      <c r="I22" s="132">
        <v>230</v>
      </c>
      <c r="J22" s="132">
        <v>205</v>
      </c>
      <c r="K22" s="132">
        <v>204</v>
      </c>
      <c r="L22" s="132">
        <v>200</v>
      </c>
      <c r="M22" s="132">
        <v>10.5</v>
      </c>
      <c r="N22" s="132">
        <v>10.5</v>
      </c>
      <c r="O22" s="26">
        <f t="shared" si="0"/>
        <v>88.695652173913047</v>
      </c>
      <c r="P22" s="132">
        <v>90</v>
      </c>
      <c r="Q22" s="132">
        <v>85</v>
      </c>
      <c r="R22" s="28">
        <f>Q22/P22*100</f>
        <v>94.444444444444443</v>
      </c>
      <c r="S22" s="10">
        <v>1302</v>
      </c>
      <c r="T22" s="10">
        <v>1237</v>
      </c>
      <c r="U22" s="28">
        <f t="shared" si="1"/>
        <v>95.007680491551454</v>
      </c>
      <c r="V22" s="10"/>
      <c r="W22" s="10"/>
      <c r="X22" s="134"/>
      <c r="Y22" s="134"/>
      <c r="Z22" s="58"/>
      <c r="AA22" s="58"/>
      <c r="AB22" s="58"/>
      <c r="AC22" s="58"/>
    </row>
    <row r="23" spans="1:29" ht="24">
      <c r="A23" s="220"/>
      <c r="B23" s="9">
        <v>15</v>
      </c>
      <c r="C23" s="45" t="s">
        <v>66</v>
      </c>
      <c r="D23" s="26">
        <v>1100</v>
      </c>
      <c r="E23" s="26">
        <v>1100</v>
      </c>
      <c r="F23" s="26">
        <v>1070</v>
      </c>
      <c r="G23" s="10">
        <v>0</v>
      </c>
      <c r="H23" s="10">
        <v>0</v>
      </c>
      <c r="I23" s="132">
        <v>75</v>
      </c>
      <c r="J23" s="132">
        <v>72</v>
      </c>
      <c r="K23" s="132">
        <v>73</v>
      </c>
      <c r="L23" s="132">
        <v>65</v>
      </c>
      <c r="M23" s="132">
        <v>75</v>
      </c>
      <c r="N23" s="132">
        <v>73</v>
      </c>
      <c r="O23" s="26">
        <f t="shared" si="0"/>
        <v>97.333333333333343</v>
      </c>
      <c r="P23" s="132">
        <v>63</v>
      </c>
      <c r="Q23" s="132">
        <v>60</v>
      </c>
      <c r="R23" s="28">
        <f t="shared" ref="R23:R59" si="2">Q23/P23*100</f>
        <v>95.238095238095227</v>
      </c>
      <c r="S23" s="10">
        <v>1450</v>
      </c>
      <c r="T23" s="10">
        <v>1280</v>
      </c>
      <c r="U23" s="28">
        <f t="shared" si="1"/>
        <v>88.275862068965523</v>
      </c>
      <c r="V23" s="10"/>
      <c r="W23" s="10"/>
      <c r="X23" s="134"/>
      <c r="Y23" s="134"/>
      <c r="Z23" s="58"/>
      <c r="AA23" s="58"/>
      <c r="AB23" s="58"/>
      <c r="AC23" s="58"/>
    </row>
    <row r="24" spans="1:29" ht="24">
      <c r="A24" s="220"/>
      <c r="B24" s="9">
        <v>16</v>
      </c>
      <c r="C24" s="45" t="s">
        <v>70</v>
      </c>
      <c r="D24" s="26">
        <v>920</v>
      </c>
      <c r="E24" s="26">
        <v>920</v>
      </c>
      <c r="F24" s="26">
        <v>900</v>
      </c>
      <c r="G24" s="10">
        <v>0</v>
      </c>
      <c r="H24" s="10">
        <v>0</v>
      </c>
      <c r="I24" s="132">
        <v>62</v>
      </c>
      <c r="J24" s="132">
        <v>60</v>
      </c>
      <c r="K24" s="132">
        <v>59.5</v>
      </c>
      <c r="L24" s="132">
        <v>59</v>
      </c>
      <c r="M24" s="132">
        <v>62</v>
      </c>
      <c r="N24" s="132">
        <v>59.5</v>
      </c>
      <c r="O24" s="26">
        <f t="shared" si="0"/>
        <v>95.967741935483872</v>
      </c>
      <c r="P24" s="132">
        <v>57</v>
      </c>
      <c r="Q24" s="132">
        <v>55</v>
      </c>
      <c r="R24" s="28">
        <f t="shared" si="2"/>
        <v>96.491228070175438</v>
      </c>
      <c r="S24" s="10">
        <v>1275</v>
      </c>
      <c r="T24" s="10">
        <v>1058</v>
      </c>
      <c r="U24" s="28">
        <f t="shared" si="1"/>
        <v>82.980392156862749</v>
      </c>
      <c r="V24" s="10"/>
      <c r="W24" s="10"/>
      <c r="X24" s="134"/>
      <c r="Y24" s="134"/>
      <c r="Z24" s="58"/>
      <c r="AA24" s="58"/>
      <c r="AB24" s="58"/>
      <c r="AC24" s="58"/>
    </row>
    <row r="25" spans="1:29" ht="24">
      <c r="A25" s="220"/>
      <c r="B25" s="9">
        <v>17</v>
      </c>
      <c r="C25" s="14" t="s">
        <v>71</v>
      </c>
      <c r="D25" s="26" t="s">
        <v>423</v>
      </c>
      <c r="E25" s="26" t="s">
        <v>423</v>
      </c>
      <c r="F25" s="26" t="s">
        <v>423</v>
      </c>
      <c r="G25" s="10">
        <v>0</v>
      </c>
      <c r="H25" s="10">
        <v>0</v>
      </c>
      <c r="I25" s="132">
        <v>0</v>
      </c>
      <c r="J25" s="132">
        <v>0</v>
      </c>
      <c r="K25" s="132">
        <v>0</v>
      </c>
      <c r="L25" s="132">
        <v>0</v>
      </c>
      <c r="M25" s="132">
        <v>0</v>
      </c>
      <c r="N25" s="132">
        <v>0</v>
      </c>
      <c r="O25" s="26">
        <v>0</v>
      </c>
      <c r="P25" s="132">
        <v>0</v>
      </c>
      <c r="Q25" s="132">
        <v>0</v>
      </c>
      <c r="R25" s="26">
        <v>0</v>
      </c>
      <c r="S25" s="132">
        <v>0</v>
      </c>
      <c r="T25" s="132">
        <v>0</v>
      </c>
      <c r="U25" s="26">
        <v>0</v>
      </c>
      <c r="V25" s="10"/>
      <c r="W25" s="10"/>
      <c r="X25" s="134"/>
      <c r="Y25" s="134"/>
      <c r="Z25" s="58"/>
      <c r="AA25" s="58"/>
      <c r="AB25" s="58"/>
      <c r="AC25" s="58"/>
    </row>
    <row r="26" spans="1:29" ht="24">
      <c r="A26" s="220"/>
      <c r="B26" s="9">
        <v>18</v>
      </c>
      <c r="C26" s="45" t="s">
        <v>73</v>
      </c>
      <c r="D26" s="26">
        <v>1199.9000000000001</v>
      </c>
      <c r="E26" s="26">
        <v>1199.9000000000001</v>
      </c>
      <c r="F26" s="26">
        <v>1199.9000000000001</v>
      </c>
      <c r="G26" s="10">
        <v>44</v>
      </c>
      <c r="H26" s="10">
        <v>44</v>
      </c>
      <c r="I26" s="132">
        <v>99</v>
      </c>
      <c r="J26" s="132">
        <f>I26*0.96</f>
        <v>95.039999999999992</v>
      </c>
      <c r="K26" s="132">
        <f t="shared" ref="K26:K33" si="3">J26*0.9</f>
        <v>85.536000000000001</v>
      </c>
      <c r="L26" s="132">
        <f t="shared" ref="L26:L35" si="4">K26</f>
        <v>85.536000000000001</v>
      </c>
      <c r="M26" s="132">
        <v>0</v>
      </c>
      <c r="N26" s="132">
        <v>0</v>
      </c>
      <c r="O26" s="26">
        <f>K26/I26*100</f>
        <v>86.4</v>
      </c>
      <c r="P26" s="132">
        <v>95</v>
      </c>
      <c r="Q26" s="132">
        <v>85.5</v>
      </c>
      <c r="R26" s="28">
        <f t="shared" si="2"/>
        <v>90</v>
      </c>
      <c r="S26" s="10">
        <v>1656</v>
      </c>
      <c r="T26" s="26">
        <v>1490.4</v>
      </c>
      <c r="U26" s="28">
        <f t="shared" si="1"/>
        <v>90</v>
      </c>
      <c r="V26" s="10"/>
      <c r="W26" s="10"/>
      <c r="X26" s="134"/>
      <c r="Y26" s="134"/>
      <c r="Z26" s="58"/>
      <c r="AA26" s="58"/>
      <c r="AB26" s="58"/>
      <c r="AC26" s="58"/>
    </row>
    <row r="27" spans="1:29" ht="24">
      <c r="A27" s="220"/>
      <c r="B27" s="9">
        <v>19</v>
      </c>
      <c r="C27" s="45" t="s">
        <v>77</v>
      </c>
      <c r="D27" s="26">
        <v>1235.4000000000001</v>
      </c>
      <c r="E27" s="26">
        <v>1235.4000000000001</v>
      </c>
      <c r="F27" s="26">
        <v>1235.4000000000001</v>
      </c>
      <c r="G27" s="10">
        <v>39</v>
      </c>
      <c r="H27" s="10">
        <v>39</v>
      </c>
      <c r="I27" s="132">
        <f>1.74*50</f>
        <v>87</v>
      </c>
      <c r="J27" s="132">
        <f>I27*0.97</f>
        <v>84.39</v>
      </c>
      <c r="K27" s="132">
        <f t="shared" si="3"/>
        <v>75.951000000000008</v>
      </c>
      <c r="L27" s="132">
        <f t="shared" si="4"/>
        <v>75.951000000000008</v>
      </c>
      <c r="M27" s="132">
        <v>0</v>
      </c>
      <c r="N27" s="132">
        <v>0</v>
      </c>
      <c r="O27" s="26">
        <f t="shared" ref="O27:O60" si="5">K27/I27*100</f>
        <v>87.300000000000011</v>
      </c>
      <c r="P27" s="132">
        <v>80</v>
      </c>
      <c r="Q27" s="132">
        <v>72</v>
      </c>
      <c r="R27" s="28">
        <f t="shared" si="2"/>
        <v>90</v>
      </c>
      <c r="S27" s="10">
        <v>1705</v>
      </c>
      <c r="T27" s="26">
        <v>1534.5</v>
      </c>
      <c r="U27" s="28">
        <f t="shared" si="1"/>
        <v>90</v>
      </c>
      <c r="V27" s="10"/>
      <c r="W27" s="10"/>
      <c r="X27" s="134"/>
      <c r="Y27" s="134"/>
      <c r="Z27" s="58"/>
      <c r="AA27" s="58"/>
      <c r="AB27" s="58"/>
      <c r="AC27" s="58"/>
    </row>
    <row r="28" spans="1:29" ht="24">
      <c r="A28" s="220"/>
      <c r="B28" s="9">
        <v>20</v>
      </c>
      <c r="C28" s="45" t="s">
        <v>79</v>
      </c>
      <c r="D28" s="26">
        <v>663</v>
      </c>
      <c r="E28" s="26">
        <v>663</v>
      </c>
      <c r="F28" s="26">
        <v>663</v>
      </c>
      <c r="G28" s="10">
        <v>1</v>
      </c>
      <c r="H28" s="10">
        <v>1</v>
      </c>
      <c r="I28" s="132">
        <v>80.5</v>
      </c>
      <c r="J28" s="132">
        <f>I28*0.95</f>
        <v>76.474999999999994</v>
      </c>
      <c r="K28" s="132">
        <f t="shared" si="3"/>
        <v>68.827500000000001</v>
      </c>
      <c r="L28" s="132">
        <f t="shared" si="4"/>
        <v>68.827500000000001</v>
      </c>
      <c r="M28" s="132">
        <v>0</v>
      </c>
      <c r="N28" s="132">
        <v>0</v>
      </c>
      <c r="O28" s="26">
        <f t="shared" si="5"/>
        <v>85.5</v>
      </c>
      <c r="P28" s="132">
        <v>0</v>
      </c>
      <c r="Q28" s="132">
        <v>0</v>
      </c>
      <c r="R28" s="28">
        <v>0</v>
      </c>
      <c r="S28" s="10">
        <v>1430</v>
      </c>
      <c r="T28" s="26">
        <v>1287</v>
      </c>
      <c r="U28" s="28">
        <f t="shared" si="1"/>
        <v>90</v>
      </c>
      <c r="V28" s="10"/>
      <c r="W28" s="10"/>
      <c r="X28" s="134"/>
      <c r="Y28" s="134"/>
      <c r="Z28" s="58"/>
      <c r="AA28" s="58"/>
      <c r="AB28" s="58"/>
      <c r="AC28" s="58"/>
    </row>
    <row r="29" spans="1:29" ht="24">
      <c r="A29" s="220"/>
      <c r="B29" s="9">
        <v>21</v>
      </c>
      <c r="C29" s="45" t="s">
        <v>81</v>
      </c>
      <c r="D29" s="26">
        <v>1682.7</v>
      </c>
      <c r="E29" s="26">
        <v>1682.7</v>
      </c>
      <c r="F29" s="26">
        <v>1682.7</v>
      </c>
      <c r="G29" s="10">
        <v>15</v>
      </c>
      <c r="H29" s="10">
        <v>15</v>
      </c>
      <c r="I29" s="132">
        <f>2.6*50</f>
        <v>130</v>
      </c>
      <c r="J29" s="132">
        <f>I29*0.96</f>
        <v>124.8</v>
      </c>
      <c r="K29" s="132">
        <f t="shared" si="3"/>
        <v>112.32</v>
      </c>
      <c r="L29" s="132">
        <f t="shared" si="4"/>
        <v>112.32</v>
      </c>
      <c r="M29" s="132">
        <v>0</v>
      </c>
      <c r="N29" s="132">
        <v>0</v>
      </c>
      <c r="O29" s="26">
        <f t="shared" si="5"/>
        <v>86.4</v>
      </c>
      <c r="P29" s="132">
        <v>95</v>
      </c>
      <c r="Q29" s="132">
        <v>85.5</v>
      </c>
      <c r="R29" s="28">
        <f t="shared" si="2"/>
        <v>90</v>
      </c>
      <c r="S29" s="10">
        <v>2548</v>
      </c>
      <c r="T29" s="26">
        <v>2293.1999999999998</v>
      </c>
      <c r="U29" s="28">
        <f t="shared" si="1"/>
        <v>89.999999999999986</v>
      </c>
      <c r="V29" s="10"/>
      <c r="W29" s="10"/>
      <c r="X29" s="134"/>
      <c r="Y29" s="134"/>
      <c r="Z29" s="58"/>
      <c r="AA29" s="58"/>
      <c r="AB29" s="58"/>
      <c r="AC29" s="58"/>
    </row>
    <row r="30" spans="1:29" ht="15">
      <c r="A30" s="220"/>
      <c r="B30" s="9">
        <v>22</v>
      </c>
      <c r="C30" s="45" t="s">
        <v>82</v>
      </c>
      <c r="D30" s="26">
        <v>935</v>
      </c>
      <c r="E30" s="26">
        <v>935</v>
      </c>
      <c r="F30" s="26">
        <v>935</v>
      </c>
      <c r="G30" s="10">
        <v>9</v>
      </c>
      <c r="H30" s="10">
        <v>9</v>
      </c>
      <c r="I30" s="132">
        <v>100</v>
      </c>
      <c r="J30" s="132">
        <f>I30*0.95</f>
        <v>95</v>
      </c>
      <c r="K30" s="132">
        <f t="shared" si="3"/>
        <v>85.5</v>
      </c>
      <c r="L30" s="132">
        <f t="shared" si="4"/>
        <v>85.5</v>
      </c>
      <c r="M30" s="132">
        <v>0</v>
      </c>
      <c r="N30" s="132">
        <v>0</v>
      </c>
      <c r="O30" s="26">
        <f t="shared" si="5"/>
        <v>85.5</v>
      </c>
      <c r="P30" s="132">
        <v>20</v>
      </c>
      <c r="Q30" s="132">
        <v>18</v>
      </c>
      <c r="R30" s="28">
        <f t="shared" si="2"/>
        <v>90</v>
      </c>
      <c r="S30" s="10">
        <v>1078</v>
      </c>
      <c r="T30" s="26">
        <v>970.2</v>
      </c>
      <c r="U30" s="28">
        <f t="shared" si="1"/>
        <v>90</v>
      </c>
      <c r="V30" s="10"/>
      <c r="W30" s="10"/>
      <c r="X30" s="134"/>
      <c r="Y30" s="134"/>
      <c r="Z30" s="58"/>
      <c r="AA30" s="58"/>
      <c r="AB30" s="58"/>
      <c r="AC30" s="58"/>
    </row>
    <row r="31" spans="1:29" ht="24">
      <c r="A31" s="220"/>
      <c r="B31" s="9">
        <v>23</v>
      </c>
      <c r="C31" s="45" t="s">
        <v>84</v>
      </c>
      <c r="D31" s="26">
        <v>1136</v>
      </c>
      <c r="E31" s="26">
        <v>1136</v>
      </c>
      <c r="F31" s="26">
        <v>1136</v>
      </c>
      <c r="G31" s="10">
        <v>51</v>
      </c>
      <c r="H31" s="10">
        <v>51</v>
      </c>
      <c r="I31" s="132">
        <f>1.6*50</f>
        <v>80</v>
      </c>
      <c r="J31" s="132">
        <f>I31*0.98</f>
        <v>78.400000000000006</v>
      </c>
      <c r="K31" s="132">
        <f t="shared" si="3"/>
        <v>70.56</v>
      </c>
      <c r="L31" s="132">
        <f t="shared" si="4"/>
        <v>70.56</v>
      </c>
      <c r="M31" s="132">
        <v>0</v>
      </c>
      <c r="N31" s="132">
        <v>0</v>
      </c>
      <c r="O31" s="26">
        <f t="shared" si="5"/>
        <v>88.2</v>
      </c>
      <c r="P31" s="132">
        <v>65</v>
      </c>
      <c r="Q31" s="132">
        <v>58.5</v>
      </c>
      <c r="R31" s="28">
        <f t="shared" si="2"/>
        <v>90</v>
      </c>
      <c r="S31" s="10">
        <v>1568</v>
      </c>
      <c r="T31" s="26">
        <v>1411.2</v>
      </c>
      <c r="U31" s="28">
        <f t="shared" si="1"/>
        <v>90</v>
      </c>
      <c r="V31" s="10"/>
      <c r="W31" s="10"/>
      <c r="X31" s="134"/>
      <c r="Y31" s="134"/>
      <c r="Z31" s="58"/>
      <c r="AA31" s="58"/>
      <c r="AB31" s="58"/>
      <c r="AC31" s="58"/>
    </row>
    <row r="32" spans="1:29" ht="24">
      <c r="A32" s="220"/>
      <c r="B32" s="9">
        <v>24</v>
      </c>
      <c r="C32" s="45" t="s">
        <v>85</v>
      </c>
      <c r="D32" s="26">
        <v>877.56</v>
      </c>
      <c r="E32" s="26">
        <v>877.56</v>
      </c>
      <c r="F32" s="26">
        <v>877.56</v>
      </c>
      <c r="G32" s="10">
        <v>72</v>
      </c>
      <c r="H32" s="10">
        <v>72</v>
      </c>
      <c r="I32" s="132">
        <v>95.6</v>
      </c>
      <c r="J32" s="132">
        <f>I32*0.98</f>
        <v>93.687999999999988</v>
      </c>
      <c r="K32" s="132">
        <f t="shared" si="3"/>
        <v>84.319199999999995</v>
      </c>
      <c r="L32" s="132">
        <f t="shared" si="4"/>
        <v>84.319199999999995</v>
      </c>
      <c r="M32" s="132">
        <v>0</v>
      </c>
      <c r="N32" s="132">
        <v>0</v>
      </c>
      <c r="O32" s="26">
        <f t="shared" si="5"/>
        <v>88.2</v>
      </c>
      <c r="P32" s="132">
        <v>84</v>
      </c>
      <c r="Q32" s="132">
        <v>75.599999999999994</v>
      </c>
      <c r="R32" s="28">
        <f t="shared" si="2"/>
        <v>89.999999999999986</v>
      </c>
      <c r="S32" s="10">
        <v>1211</v>
      </c>
      <c r="T32" s="26">
        <v>1089.9000000000001</v>
      </c>
      <c r="U32" s="28">
        <f t="shared" si="1"/>
        <v>90</v>
      </c>
      <c r="V32" s="10"/>
      <c r="W32" s="10"/>
      <c r="X32" s="134"/>
      <c r="Y32" s="134"/>
      <c r="Z32" s="58"/>
      <c r="AA32" s="58"/>
      <c r="AB32" s="58"/>
      <c r="AC32" s="58"/>
    </row>
    <row r="33" spans="1:29" ht="24">
      <c r="A33" s="220"/>
      <c r="B33" s="9">
        <v>25</v>
      </c>
      <c r="C33" s="47" t="s">
        <v>87</v>
      </c>
      <c r="D33" s="26">
        <v>849.87</v>
      </c>
      <c r="E33" s="26">
        <v>849.87</v>
      </c>
      <c r="F33" s="26">
        <v>849.87</v>
      </c>
      <c r="G33" s="10">
        <v>36</v>
      </c>
      <c r="H33" s="10">
        <v>36</v>
      </c>
      <c r="I33" s="132">
        <v>77.599999999999994</v>
      </c>
      <c r="J33" s="132">
        <f>I33*0.98</f>
        <v>76.047999999999988</v>
      </c>
      <c r="K33" s="132">
        <f t="shared" si="3"/>
        <v>68.44319999999999</v>
      </c>
      <c r="L33" s="132">
        <f t="shared" si="4"/>
        <v>68.44319999999999</v>
      </c>
      <c r="M33" s="132">
        <v>0</v>
      </c>
      <c r="N33" s="132">
        <v>0</v>
      </c>
      <c r="O33" s="26">
        <f t="shared" si="5"/>
        <v>88.199999999999989</v>
      </c>
      <c r="P33" s="132">
        <f>3+18.8+23.2</f>
        <v>45</v>
      </c>
      <c r="Q33" s="132">
        <v>40.5</v>
      </c>
      <c r="R33" s="28">
        <f t="shared" si="2"/>
        <v>90</v>
      </c>
      <c r="S33" s="10">
        <v>1173</v>
      </c>
      <c r="T33" s="26">
        <v>1055.7</v>
      </c>
      <c r="U33" s="28">
        <f t="shared" si="1"/>
        <v>90</v>
      </c>
      <c r="V33" s="10"/>
      <c r="W33" s="10"/>
      <c r="X33" s="134"/>
      <c r="Y33" s="134"/>
      <c r="Z33" s="58"/>
      <c r="AA33" s="58"/>
      <c r="AB33" s="58"/>
      <c r="AC33" s="58"/>
    </row>
    <row r="34" spans="1:29" ht="24">
      <c r="A34" s="220"/>
      <c r="B34" s="9">
        <v>26</v>
      </c>
      <c r="C34" s="47" t="s">
        <v>88</v>
      </c>
      <c r="D34" s="26">
        <v>1105</v>
      </c>
      <c r="E34" s="26">
        <v>1105</v>
      </c>
      <c r="F34" s="26">
        <v>1105</v>
      </c>
      <c r="G34" s="10">
        <v>1</v>
      </c>
      <c r="H34" s="10">
        <v>1</v>
      </c>
      <c r="I34" s="132">
        <f>84</f>
        <v>84</v>
      </c>
      <c r="J34" s="132">
        <f>84*0.95</f>
        <v>79.8</v>
      </c>
      <c r="K34" s="132">
        <f>J34*0.91</f>
        <v>72.617999999999995</v>
      </c>
      <c r="L34" s="132">
        <f t="shared" si="4"/>
        <v>72.617999999999995</v>
      </c>
      <c r="M34" s="132">
        <v>0</v>
      </c>
      <c r="N34" s="132">
        <v>0</v>
      </c>
      <c r="O34" s="26">
        <f t="shared" si="5"/>
        <v>86.449999999999989</v>
      </c>
      <c r="P34" s="132">
        <v>0</v>
      </c>
      <c r="Q34" s="132">
        <v>0</v>
      </c>
      <c r="R34" s="28">
        <v>0</v>
      </c>
      <c r="S34" s="10">
        <v>1960</v>
      </c>
      <c r="T34" s="26">
        <v>1764</v>
      </c>
      <c r="U34" s="28">
        <f t="shared" si="1"/>
        <v>90</v>
      </c>
      <c r="V34" s="10"/>
      <c r="W34" s="10"/>
      <c r="X34" s="134"/>
      <c r="Y34" s="134"/>
      <c r="Z34" s="58"/>
      <c r="AA34" s="58"/>
      <c r="AB34" s="58"/>
      <c r="AC34" s="58"/>
    </row>
    <row r="35" spans="1:29" ht="15">
      <c r="A35" s="220"/>
      <c r="B35" s="9">
        <v>27</v>
      </c>
      <c r="C35" s="45" t="s">
        <v>89</v>
      </c>
      <c r="D35" s="26">
        <v>1377</v>
      </c>
      <c r="E35" s="26">
        <v>1377</v>
      </c>
      <c r="F35" s="26">
        <v>1377</v>
      </c>
      <c r="G35" s="10">
        <v>28</v>
      </c>
      <c r="H35" s="10">
        <v>28</v>
      </c>
      <c r="I35" s="132">
        <v>113.4</v>
      </c>
      <c r="J35" s="132">
        <f>I35*0.95</f>
        <v>107.73</v>
      </c>
      <c r="K35" s="132">
        <f>J35*0.9</f>
        <v>96.957000000000008</v>
      </c>
      <c r="L35" s="132">
        <f t="shared" si="4"/>
        <v>96.957000000000008</v>
      </c>
      <c r="M35" s="132">
        <v>0</v>
      </c>
      <c r="N35" s="132">
        <v>0</v>
      </c>
      <c r="O35" s="26">
        <f t="shared" si="5"/>
        <v>85.5</v>
      </c>
      <c r="P35" s="132">
        <v>89</v>
      </c>
      <c r="Q35" s="132">
        <v>80.099999999999994</v>
      </c>
      <c r="R35" s="28">
        <f t="shared" si="2"/>
        <v>89.999999999999986</v>
      </c>
      <c r="S35" s="10">
        <v>1587</v>
      </c>
      <c r="T35" s="26">
        <v>1428.3</v>
      </c>
      <c r="U35" s="28">
        <f t="shared" si="1"/>
        <v>90</v>
      </c>
      <c r="V35" s="10"/>
      <c r="W35" s="10"/>
      <c r="X35" s="134"/>
      <c r="Y35" s="134"/>
      <c r="Z35" s="58"/>
      <c r="AA35" s="58"/>
      <c r="AB35" s="58"/>
      <c r="AC35" s="58"/>
    </row>
    <row r="36" spans="1:29" ht="24">
      <c r="A36" s="220"/>
      <c r="B36" s="9">
        <v>28</v>
      </c>
      <c r="C36" s="48" t="s">
        <v>90</v>
      </c>
      <c r="D36" s="26">
        <v>2155</v>
      </c>
      <c r="E36" s="26">
        <v>2027</v>
      </c>
      <c r="F36" s="26">
        <v>2027</v>
      </c>
      <c r="G36" s="10">
        <v>105</v>
      </c>
      <c r="H36" s="10">
        <v>105</v>
      </c>
      <c r="I36" s="132">
        <v>282.44</v>
      </c>
      <c r="J36" s="132">
        <v>233.09</v>
      </c>
      <c r="K36" s="132">
        <v>254</v>
      </c>
      <c r="L36" s="132">
        <v>209</v>
      </c>
      <c r="M36" s="132">
        <v>49.35</v>
      </c>
      <c r="N36" s="132">
        <v>47</v>
      </c>
      <c r="O36" s="26">
        <f t="shared" si="5"/>
        <v>89.930604730208188</v>
      </c>
      <c r="P36" s="132">
        <v>283</v>
      </c>
      <c r="Q36" s="132">
        <v>254</v>
      </c>
      <c r="R36" s="28">
        <f t="shared" si="2"/>
        <v>89.752650176678443</v>
      </c>
      <c r="S36" s="10">
        <v>829</v>
      </c>
      <c r="T36" s="26">
        <v>745</v>
      </c>
      <c r="U36" s="28">
        <f t="shared" si="1"/>
        <v>89.867310012062731</v>
      </c>
      <c r="V36" s="10">
        <v>104</v>
      </c>
      <c r="W36" s="10">
        <v>4</v>
      </c>
      <c r="X36" s="134"/>
      <c r="Y36" s="134"/>
      <c r="Z36" s="58"/>
      <c r="AA36" s="58"/>
      <c r="AB36" s="58"/>
      <c r="AC36" s="58"/>
    </row>
    <row r="37" spans="1:29" ht="15">
      <c r="A37" s="220"/>
      <c r="B37" s="9">
        <v>29</v>
      </c>
      <c r="C37" s="48" t="s">
        <v>96</v>
      </c>
      <c r="D37" s="26">
        <v>880</v>
      </c>
      <c r="E37" s="26">
        <v>828</v>
      </c>
      <c r="F37" s="26">
        <v>828</v>
      </c>
      <c r="G37" s="10">
        <v>43</v>
      </c>
      <c r="H37" s="10">
        <v>43</v>
      </c>
      <c r="I37" s="132">
        <v>115.36</v>
      </c>
      <c r="J37" s="132">
        <v>95.21</v>
      </c>
      <c r="K37" s="132">
        <v>104</v>
      </c>
      <c r="L37" s="132">
        <v>86</v>
      </c>
      <c r="M37" s="132">
        <v>20.16</v>
      </c>
      <c r="N37" s="132">
        <v>19</v>
      </c>
      <c r="O37" s="26">
        <f t="shared" si="5"/>
        <v>90.152565880721227</v>
      </c>
      <c r="P37" s="132">
        <v>115</v>
      </c>
      <c r="Q37" s="132">
        <v>104</v>
      </c>
      <c r="R37" s="28">
        <f t="shared" si="2"/>
        <v>90.434782608695656</v>
      </c>
      <c r="S37" s="10">
        <v>338</v>
      </c>
      <c r="T37" s="26">
        <v>305</v>
      </c>
      <c r="U37" s="28">
        <f t="shared" si="1"/>
        <v>90.23668639053254</v>
      </c>
      <c r="V37" s="10">
        <v>44</v>
      </c>
      <c r="W37" s="10">
        <v>2</v>
      </c>
      <c r="X37" s="134"/>
      <c r="Y37" s="134"/>
      <c r="Z37" s="58"/>
      <c r="AA37" s="58"/>
      <c r="AB37" s="58"/>
      <c r="AC37" s="58"/>
    </row>
    <row r="38" spans="1:29" ht="24">
      <c r="A38" s="220"/>
      <c r="B38" s="9">
        <v>30</v>
      </c>
      <c r="C38" s="47" t="s">
        <v>98</v>
      </c>
      <c r="D38" s="28">
        <v>2328</v>
      </c>
      <c r="E38" s="28">
        <v>1268</v>
      </c>
      <c r="F38" s="28">
        <v>1049</v>
      </c>
      <c r="G38" s="9">
        <v>1</v>
      </c>
      <c r="H38" s="9">
        <v>1</v>
      </c>
      <c r="I38" s="133">
        <v>18.73</v>
      </c>
      <c r="J38" s="133">
        <v>17.5</v>
      </c>
      <c r="K38" s="133">
        <v>17.5</v>
      </c>
      <c r="L38" s="133">
        <v>17.5</v>
      </c>
      <c r="M38" s="132">
        <v>0</v>
      </c>
      <c r="N38" s="132">
        <v>0</v>
      </c>
      <c r="O38" s="26">
        <f t="shared" si="5"/>
        <v>93.432995194874536</v>
      </c>
      <c r="P38" s="133">
        <v>1</v>
      </c>
      <c r="Q38" s="133">
        <v>0.9</v>
      </c>
      <c r="R38" s="28">
        <f t="shared" si="2"/>
        <v>90</v>
      </c>
      <c r="S38" s="9">
        <v>149</v>
      </c>
      <c r="T38" s="9">
        <v>149</v>
      </c>
      <c r="U38" s="28">
        <f t="shared" si="1"/>
        <v>100</v>
      </c>
      <c r="V38" s="10"/>
      <c r="W38" s="10"/>
      <c r="X38" s="134"/>
      <c r="Y38" s="134"/>
      <c r="Z38" s="58"/>
      <c r="AA38" s="58"/>
      <c r="AB38" s="58"/>
      <c r="AC38" s="58"/>
    </row>
    <row r="39" spans="1:29" ht="24">
      <c r="A39" s="220"/>
      <c r="B39" s="9">
        <v>31</v>
      </c>
      <c r="C39" s="45" t="s">
        <v>103</v>
      </c>
      <c r="D39" s="51">
        <v>405</v>
      </c>
      <c r="E39" s="51">
        <v>180</v>
      </c>
      <c r="F39" s="51">
        <v>138</v>
      </c>
      <c r="G39" s="51">
        <v>4</v>
      </c>
      <c r="H39" s="51">
        <v>2</v>
      </c>
      <c r="I39" s="51">
        <v>20.9</v>
      </c>
      <c r="J39" s="51">
        <v>10.199999999999999</v>
      </c>
      <c r="K39" s="51">
        <v>15</v>
      </c>
      <c r="L39" s="51">
        <v>9.4</v>
      </c>
      <c r="M39" s="132">
        <v>0</v>
      </c>
      <c r="N39" s="132">
        <v>0</v>
      </c>
      <c r="O39" s="26">
        <f t="shared" si="5"/>
        <v>71.770334928229673</v>
      </c>
      <c r="P39" s="51">
        <v>0.2</v>
      </c>
      <c r="Q39" s="51">
        <v>0.16</v>
      </c>
      <c r="R39" s="28">
        <f t="shared" si="2"/>
        <v>80</v>
      </c>
      <c r="S39" s="51">
        <v>0</v>
      </c>
      <c r="T39" s="51">
        <v>0</v>
      </c>
      <c r="U39" s="51">
        <v>0</v>
      </c>
      <c r="V39" s="51"/>
      <c r="W39" s="51"/>
      <c r="X39" s="134"/>
      <c r="Y39" s="134"/>
      <c r="Z39" s="58"/>
      <c r="AA39" s="58"/>
      <c r="AB39" s="58"/>
      <c r="AC39" s="58"/>
    </row>
    <row r="40" spans="1:29" ht="24">
      <c r="A40" s="220"/>
      <c r="B40" s="9">
        <v>32</v>
      </c>
      <c r="C40" s="45" t="s">
        <v>107</v>
      </c>
      <c r="D40" s="55">
        <v>3800</v>
      </c>
      <c r="E40" s="55">
        <v>1500</v>
      </c>
      <c r="F40" s="55">
        <v>800</v>
      </c>
      <c r="G40" s="55">
        <v>3</v>
      </c>
      <c r="H40" s="55">
        <v>2</v>
      </c>
      <c r="I40" s="55">
        <v>36.6</v>
      </c>
      <c r="J40" s="55">
        <v>22</v>
      </c>
      <c r="K40" s="55">
        <v>18</v>
      </c>
      <c r="L40" s="55">
        <v>18</v>
      </c>
      <c r="M40" s="55">
        <v>36.6</v>
      </c>
      <c r="N40" s="55">
        <v>20.13</v>
      </c>
      <c r="O40" s="26">
        <f t="shared" si="5"/>
        <v>49.180327868852459</v>
      </c>
      <c r="P40" s="55">
        <v>2.5</v>
      </c>
      <c r="Q40" s="55">
        <v>0.75</v>
      </c>
      <c r="R40" s="28">
        <f t="shared" si="2"/>
        <v>30</v>
      </c>
      <c r="S40" s="55">
        <v>92</v>
      </c>
      <c r="T40" s="55">
        <v>42</v>
      </c>
      <c r="U40" s="55">
        <v>45</v>
      </c>
      <c r="V40" s="51">
        <v>12</v>
      </c>
      <c r="W40" s="51">
        <v>3</v>
      </c>
      <c r="X40" s="134"/>
      <c r="Y40" s="134"/>
      <c r="Z40" s="58"/>
      <c r="AA40" s="58"/>
      <c r="AB40" s="58"/>
      <c r="AC40" s="58"/>
    </row>
    <row r="41" spans="1:29" ht="24">
      <c r="A41" s="220"/>
      <c r="B41" s="9">
        <v>33</v>
      </c>
      <c r="C41" s="47" t="s">
        <v>109</v>
      </c>
      <c r="D41" s="55">
        <v>1200</v>
      </c>
      <c r="E41" s="55">
        <v>539</v>
      </c>
      <c r="F41" s="55">
        <v>450</v>
      </c>
      <c r="G41" s="55">
        <v>2</v>
      </c>
      <c r="H41" s="55">
        <v>2</v>
      </c>
      <c r="I41" s="55">
        <v>22.6</v>
      </c>
      <c r="J41" s="55">
        <v>10.91</v>
      </c>
      <c r="K41" s="55">
        <v>21.6</v>
      </c>
      <c r="L41" s="55">
        <v>9.91</v>
      </c>
      <c r="M41" s="55">
        <v>21.6</v>
      </c>
      <c r="N41" s="55">
        <v>9.91</v>
      </c>
      <c r="O41" s="26">
        <f t="shared" si="5"/>
        <v>95.575221238938056</v>
      </c>
      <c r="P41" s="55"/>
      <c r="Q41" s="55"/>
      <c r="R41" s="28"/>
      <c r="S41" s="55">
        <v>5</v>
      </c>
      <c r="T41" s="55">
        <v>5</v>
      </c>
      <c r="U41" s="55">
        <v>100</v>
      </c>
      <c r="V41" s="55">
        <v>16</v>
      </c>
      <c r="W41" s="55">
        <v>1</v>
      </c>
      <c r="X41" s="134"/>
      <c r="Y41" s="134"/>
      <c r="Z41" s="58"/>
      <c r="AA41" s="58"/>
      <c r="AB41" s="58"/>
      <c r="AC41" s="58"/>
    </row>
    <row r="42" spans="1:29" ht="24">
      <c r="A42" s="220"/>
      <c r="B42" s="9">
        <v>34</v>
      </c>
      <c r="C42" s="45" t="s">
        <v>111</v>
      </c>
      <c r="D42" s="55">
        <v>2500</v>
      </c>
      <c r="E42" s="55">
        <v>649</v>
      </c>
      <c r="F42" s="55">
        <v>580</v>
      </c>
      <c r="G42" s="55">
        <v>3</v>
      </c>
      <c r="H42" s="55">
        <v>3</v>
      </c>
      <c r="I42" s="55">
        <v>22.7</v>
      </c>
      <c r="J42" s="55">
        <v>10</v>
      </c>
      <c r="K42" s="55">
        <v>15</v>
      </c>
      <c r="L42" s="55">
        <v>10</v>
      </c>
      <c r="M42" s="132">
        <v>0</v>
      </c>
      <c r="N42" s="132">
        <v>0</v>
      </c>
      <c r="O42" s="26">
        <f t="shared" si="5"/>
        <v>66.079295154185019</v>
      </c>
      <c r="P42" s="55">
        <v>1.5</v>
      </c>
      <c r="Q42" s="55">
        <v>1.2</v>
      </c>
      <c r="R42" s="28">
        <f t="shared" si="2"/>
        <v>80</v>
      </c>
      <c r="S42" s="51">
        <v>0</v>
      </c>
      <c r="T42" s="51">
        <v>0</v>
      </c>
      <c r="U42" s="51">
        <v>0</v>
      </c>
      <c r="V42" s="51"/>
      <c r="W42" s="51"/>
      <c r="X42" s="134"/>
      <c r="Y42" s="134"/>
      <c r="Z42" s="58"/>
      <c r="AA42" s="58"/>
      <c r="AB42" s="58"/>
      <c r="AC42" s="58"/>
    </row>
    <row r="43" spans="1:29" ht="24">
      <c r="A43" s="220"/>
      <c r="B43" s="9">
        <v>35</v>
      </c>
      <c r="C43" s="45" t="s">
        <v>113</v>
      </c>
      <c r="D43" s="55">
        <v>750</v>
      </c>
      <c r="E43" s="55">
        <v>530</v>
      </c>
      <c r="F43" s="55">
        <v>380</v>
      </c>
      <c r="G43" s="55">
        <v>2</v>
      </c>
      <c r="H43" s="55">
        <v>2</v>
      </c>
      <c r="I43" s="55">
        <v>36</v>
      </c>
      <c r="J43" s="55">
        <v>28</v>
      </c>
      <c r="K43" s="55">
        <v>18</v>
      </c>
      <c r="L43" s="55">
        <v>14</v>
      </c>
      <c r="M43" s="132">
        <v>0</v>
      </c>
      <c r="N43" s="132">
        <v>0</v>
      </c>
      <c r="O43" s="26">
        <f t="shared" si="5"/>
        <v>50</v>
      </c>
      <c r="P43" s="55">
        <v>120</v>
      </c>
      <c r="Q43" s="55">
        <v>50</v>
      </c>
      <c r="R43" s="28">
        <f t="shared" si="2"/>
        <v>41.666666666666671</v>
      </c>
      <c r="S43" s="55">
        <v>59</v>
      </c>
      <c r="T43" s="55">
        <v>32</v>
      </c>
      <c r="U43" s="55">
        <v>54</v>
      </c>
      <c r="V43" s="51">
        <v>6</v>
      </c>
      <c r="W43" s="51">
        <v>0</v>
      </c>
      <c r="X43" s="134"/>
      <c r="Y43" s="134"/>
      <c r="Z43" s="58"/>
      <c r="AA43" s="58"/>
      <c r="AB43" s="58"/>
      <c r="AC43" s="58"/>
    </row>
    <row r="44" spans="1:29" ht="24">
      <c r="A44" s="220"/>
      <c r="B44" s="9">
        <v>36</v>
      </c>
      <c r="C44" s="45" t="s">
        <v>115</v>
      </c>
      <c r="D44" s="55">
        <v>2430</v>
      </c>
      <c r="E44" s="55">
        <v>628</v>
      </c>
      <c r="F44" s="55">
        <v>510</v>
      </c>
      <c r="G44" s="55">
        <v>5</v>
      </c>
      <c r="H44" s="55">
        <v>5</v>
      </c>
      <c r="I44" s="55">
        <v>25.7</v>
      </c>
      <c r="J44" s="55">
        <v>25.7</v>
      </c>
      <c r="K44" s="55">
        <v>24.4</v>
      </c>
      <c r="L44" s="55">
        <v>24.4</v>
      </c>
      <c r="M44" s="132">
        <v>0</v>
      </c>
      <c r="N44" s="132">
        <v>0</v>
      </c>
      <c r="O44" s="26">
        <f t="shared" si="5"/>
        <v>94.941634241245126</v>
      </c>
      <c r="P44" s="55">
        <v>3.9</v>
      </c>
      <c r="Q44" s="55">
        <v>3.9</v>
      </c>
      <c r="R44" s="28">
        <f t="shared" si="2"/>
        <v>100</v>
      </c>
      <c r="S44" s="55">
        <v>29</v>
      </c>
      <c r="T44" s="55">
        <v>18</v>
      </c>
      <c r="U44" s="55">
        <v>62</v>
      </c>
      <c r="V44" s="51">
        <v>35</v>
      </c>
      <c r="W44" s="51">
        <v>1</v>
      </c>
      <c r="X44" s="134"/>
      <c r="Y44" s="134"/>
      <c r="Z44" s="58"/>
      <c r="AA44" s="58"/>
      <c r="AB44" s="58"/>
      <c r="AC44" s="58"/>
    </row>
    <row r="45" spans="1:29" ht="24">
      <c r="A45" s="220"/>
      <c r="B45" s="9">
        <v>37</v>
      </c>
      <c r="C45" s="45" t="s">
        <v>117</v>
      </c>
      <c r="D45" s="55">
        <v>1300</v>
      </c>
      <c r="E45" s="55">
        <v>565</v>
      </c>
      <c r="F45" s="55">
        <v>500</v>
      </c>
      <c r="G45" s="55">
        <v>3</v>
      </c>
      <c r="H45" s="55">
        <v>3</v>
      </c>
      <c r="I45" s="55">
        <v>22</v>
      </c>
      <c r="J45" s="55">
        <v>15</v>
      </c>
      <c r="K45" s="55">
        <v>15</v>
      </c>
      <c r="L45" s="55">
        <v>10</v>
      </c>
      <c r="M45" s="55">
        <v>1.67</v>
      </c>
      <c r="N45" s="55">
        <v>1.4</v>
      </c>
      <c r="O45" s="26">
        <f t="shared" si="5"/>
        <v>68.181818181818173</v>
      </c>
      <c r="P45" s="55">
        <v>3.5</v>
      </c>
      <c r="Q45" s="55">
        <v>3</v>
      </c>
      <c r="R45" s="28">
        <f t="shared" si="2"/>
        <v>85.714285714285708</v>
      </c>
      <c r="S45" s="55">
        <v>12</v>
      </c>
      <c r="T45" s="55">
        <v>10</v>
      </c>
      <c r="U45" s="55">
        <v>83</v>
      </c>
      <c r="V45" s="51">
        <v>30</v>
      </c>
      <c r="W45" s="51">
        <v>3</v>
      </c>
      <c r="X45" s="134"/>
      <c r="Y45" s="134"/>
      <c r="Z45" s="58"/>
      <c r="AA45" s="58"/>
      <c r="AB45" s="58"/>
      <c r="AC45" s="58"/>
    </row>
    <row r="46" spans="1:29" ht="24">
      <c r="A46" s="220"/>
      <c r="B46" s="9">
        <v>38</v>
      </c>
      <c r="C46" s="45" t="s">
        <v>119</v>
      </c>
      <c r="D46" s="55">
        <v>870</v>
      </c>
      <c r="E46" s="55">
        <v>360</v>
      </c>
      <c r="F46" s="55">
        <v>208</v>
      </c>
      <c r="G46" s="55">
        <v>5</v>
      </c>
      <c r="H46" s="55">
        <v>4</v>
      </c>
      <c r="I46" s="55">
        <v>25.9</v>
      </c>
      <c r="J46" s="55">
        <v>20.399999999999999</v>
      </c>
      <c r="K46" s="55">
        <v>18.5</v>
      </c>
      <c r="L46" s="55">
        <v>18.5</v>
      </c>
      <c r="M46" s="132">
        <v>0</v>
      </c>
      <c r="N46" s="132">
        <v>0</v>
      </c>
      <c r="O46" s="26">
        <f t="shared" si="5"/>
        <v>71.428571428571431</v>
      </c>
      <c r="P46" s="55">
        <v>0.3</v>
      </c>
      <c r="Q46" s="55">
        <v>0.3</v>
      </c>
      <c r="R46" s="28">
        <f t="shared" si="2"/>
        <v>100</v>
      </c>
      <c r="S46" s="51">
        <v>0</v>
      </c>
      <c r="T46" s="51">
        <v>0</v>
      </c>
      <c r="U46" s="51">
        <v>0</v>
      </c>
      <c r="V46" s="51"/>
      <c r="W46" s="51"/>
      <c r="X46" s="134"/>
      <c r="Y46" s="134"/>
      <c r="Z46" s="58"/>
      <c r="AA46" s="58"/>
      <c r="AB46" s="58"/>
      <c r="AC46" s="58"/>
    </row>
    <row r="47" spans="1:29" ht="36">
      <c r="A47" s="220"/>
      <c r="B47" s="9">
        <v>39</v>
      </c>
      <c r="C47" s="45" t="s">
        <v>121</v>
      </c>
      <c r="D47" s="51">
        <v>364</v>
      </c>
      <c r="E47" s="51">
        <v>364</v>
      </c>
      <c r="F47" s="51">
        <v>270</v>
      </c>
      <c r="G47" s="51">
        <v>2</v>
      </c>
      <c r="H47" s="51">
        <v>2</v>
      </c>
      <c r="I47" s="55">
        <v>12.28</v>
      </c>
      <c r="J47" s="55">
        <v>14.81</v>
      </c>
      <c r="K47" s="55">
        <v>7.5</v>
      </c>
      <c r="L47" s="55">
        <v>7.5</v>
      </c>
      <c r="M47" s="132">
        <v>0</v>
      </c>
      <c r="N47" s="132">
        <v>0</v>
      </c>
      <c r="O47" s="26">
        <f t="shared" si="5"/>
        <v>61.074918566775253</v>
      </c>
      <c r="P47" s="55">
        <v>5.0599999999999996</v>
      </c>
      <c r="Q47" s="55">
        <v>5.0599999999999996</v>
      </c>
      <c r="R47" s="28">
        <f t="shared" si="2"/>
        <v>100</v>
      </c>
      <c r="S47" s="55">
        <v>25</v>
      </c>
      <c r="T47" s="55">
        <v>23</v>
      </c>
      <c r="U47" s="55">
        <v>92</v>
      </c>
      <c r="V47" s="55">
        <v>20</v>
      </c>
      <c r="W47" s="55">
        <v>0</v>
      </c>
      <c r="X47" s="134"/>
      <c r="Y47" s="134"/>
      <c r="Z47" s="58"/>
      <c r="AA47" s="58"/>
      <c r="AB47" s="58"/>
      <c r="AC47" s="58"/>
    </row>
    <row r="48" spans="1:29" ht="15">
      <c r="A48" s="220"/>
      <c r="B48" s="9">
        <v>40</v>
      </c>
      <c r="C48" s="45" t="s">
        <v>123</v>
      </c>
      <c r="D48" s="28">
        <v>20000</v>
      </c>
      <c r="E48" s="28">
        <v>3150</v>
      </c>
      <c r="F48" s="28">
        <v>4000</v>
      </c>
      <c r="G48" s="9">
        <v>7</v>
      </c>
      <c r="H48" s="9">
        <v>7</v>
      </c>
      <c r="I48" s="133">
        <v>451</v>
      </c>
      <c r="J48" s="133">
        <v>318</v>
      </c>
      <c r="K48" s="133">
        <v>318</v>
      </c>
      <c r="L48" s="133">
        <v>318</v>
      </c>
      <c r="M48" s="133">
        <v>0</v>
      </c>
      <c r="N48" s="133">
        <v>0</v>
      </c>
      <c r="O48" s="26">
        <f t="shared" si="5"/>
        <v>70.509977827050989</v>
      </c>
      <c r="P48" s="133">
        <v>410</v>
      </c>
      <c r="Q48" s="133">
        <v>330</v>
      </c>
      <c r="R48" s="28">
        <f t="shared" si="2"/>
        <v>80.487804878048792</v>
      </c>
      <c r="S48" s="9">
        <v>486</v>
      </c>
      <c r="T48" s="9">
        <v>486</v>
      </c>
      <c r="U48" s="26">
        <f t="shared" ref="U48:U63" si="6">T48/S48*100</f>
        <v>100</v>
      </c>
      <c r="V48" s="9"/>
      <c r="W48" s="9">
        <v>4</v>
      </c>
      <c r="X48" s="134"/>
      <c r="Y48" s="134"/>
      <c r="Z48" s="58"/>
      <c r="AA48" s="58"/>
      <c r="AB48" s="58"/>
      <c r="AC48" s="58"/>
    </row>
    <row r="49" spans="1:29" ht="24">
      <c r="A49" s="220"/>
      <c r="B49" s="9">
        <v>41</v>
      </c>
      <c r="C49" s="45" t="s">
        <v>127</v>
      </c>
      <c r="D49" s="28">
        <v>2343.12</v>
      </c>
      <c r="E49" s="28">
        <v>2318</v>
      </c>
      <c r="F49" s="28">
        <v>2318</v>
      </c>
      <c r="G49" s="9">
        <v>1</v>
      </c>
      <c r="H49" s="9">
        <v>1</v>
      </c>
      <c r="I49" s="133">
        <v>215</v>
      </c>
      <c r="J49" s="133">
        <v>154</v>
      </c>
      <c r="K49" s="133">
        <v>154</v>
      </c>
      <c r="L49" s="133">
        <v>154</v>
      </c>
      <c r="M49" s="133">
        <v>0</v>
      </c>
      <c r="N49" s="133">
        <v>0</v>
      </c>
      <c r="O49" s="26">
        <f t="shared" si="5"/>
        <v>71.627906976744185</v>
      </c>
      <c r="P49" s="133">
        <v>60</v>
      </c>
      <c r="Q49" s="133">
        <v>45</v>
      </c>
      <c r="R49" s="28">
        <f t="shared" si="2"/>
        <v>75</v>
      </c>
      <c r="S49" s="9">
        <v>190</v>
      </c>
      <c r="T49" s="9">
        <v>190</v>
      </c>
      <c r="U49" s="26">
        <f t="shared" si="6"/>
        <v>100</v>
      </c>
      <c r="V49" s="9"/>
      <c r="W49" s="9">
        <v>3</v>
      </c>
      <c r="X49" s="134"/>
      <c r="Y49" s="134"/>
      <c r="Z49" s="58"/>
      <c r="AA49" s="58"/>
      <c r="AB49" s="58"/>
      <c r="AC49" s="58"/>
    </row>
    <row r="50" spans="1:29" ht="24">
      <c r="A50" s="220"/>
      <c r="B50" s="9">
        <v>42</v>
      </c>
      <c r="C50" s="45" t="s">
        <v>129</v>
      </c>
      <c r="D50" s="28">
        <v>1483</v>
      </c>
      <c r="E50" s="28">
        <v>1483</v>
      </c>
      <c r="F50" s="28">
        <v>1488</v>
      </c>
      <c r="G50" s="9">
        <v>1</v>
      </c>
      <c r="H50" s="9">
        <v>1</v>
      </c>
      <c r="I50" s="133">
        <v>31</v>
      </c>
      <c r="J50" s="133">
        <v>7</v>
      </c>
      <c r="K50" s="133">
        <v>7</v>
      </c>
      <c r="L50" s="133">
        <v>7</v>
      </c>
      <c r="M50" s="133">
        <v>0</v>
      </c>
      <c r="N50" s="133">
        <v>0</v>
      </c>
      <c r="O50" s="26">
        <f t="shared" si="5"/>
        <v>22.58064516129032</v>
      </c>
      <c r="P50" s="133">
        <v>202</v>
      </c>
      <c r="Q50" s="133">
        <v>121</v>
      </c>
      <c r="R50" s="28">
        <f t="shared" si="2"/>
        <v>59.900990099009896</v>
      </c>
      <c r="S50" s="9">
        <v>1736</v>
      </c>
      <c r="T50" s="9">
        <v>1389</v>
      </c>
      <c r="U50" s="26">
        <f t="shared" si="6"/>
        <v>80.011520737327189</v>
      </c>
      <c r="V50" s="10"/>
      <c r="W50" s="10"/>
      <c r="X50" s="134"/>
      <c r="Y50" s="134"/>
      <c r="Z50" s="58"/>
      <c r="AA50" s="58"/>
      <c r="AB50" s="58"/>
      <c r="AC50" s="58"/>
    </row>
    <row r="51" spans="1:29" ht="24">
      <c r="A51" s="220"/>
      <c r="B51" s="9">
        <v>43</v>
      </c>
      <c r="C51" s="45" t="s">
        <v>131</v>
      </c>
      <c r="D51" s="28">
        <v>853</v>
      </c>
      <c r="E51" s="28">
        <v>853</v>
      </c>
      <c r="F51" s="28">
        <v>798</v>
      </c>
      <c r="G51" s="9">
        <v>1</v>
      </c>
      <c r="H51" s="9">
        <v>1</v>
      </c>
      <c r="I51" s="133">
        <v>67.5</v>
      </c>
      <c r="J51" s="133">
        <v>60</v>
      </c>
      <c r="K51" s="133">
        <v>60</v>
      </c>
      <c r="L51" s="133">
        <v>60</v>
      </c>
      <c r="M51" s="133">
        <v>0</v>
      </c>
      <c r="N51" s="133">
        <v>0</v>
      </c>
      <c r="O51" s="26">
        <f t="shared" si="5"/>
        <v>88.888888888888886</v>
      </c>
      <c r="P51" s="133">
        <v>367</v>
      </c>
      <c r="Q51" s="133">
        <v>293</v>
      </c>
      <c r="R51" s="28">
        <f t="shared" si="2"/>
        <v>79.836512261580381</v>
      </c>
      <c r="S51" s="9">
        <v>1491</v>
      </c>
      <c r="T51" s="9">
        <v>1491</v>
      </c>
      <c r="U51" s="26">
        <f t="shared" si="6"/>
        <v>100</v>
      </c>
      <c r="V51" s="10"/>
      <c r="W51" s="10"/>
      <c r="X51" s="134"/>
      <c r="Y51" s="134"/>
      <c r="Z51" s="58"/>
      <c r="AA51" s="58"/>
      <c r="AB51" s="58"/>
      <c r="AC51" s="58"/>
    </row>
    <row r="52" spans="1:29" ht="24">
      <c r="A52" s="220"/>
      <c r="B52" s="9">
        <v>44</v>
      </c>
      <c r="C52" s="47" t="s">
        <v>133</v>
      </c>
      <c r="D52" s="28">
        <v>615.4</v>
      </c>
      <c r="E52" s="28">
        <v>615.4</v>
      </c>
      <c r="F52" s="28">
        <v>696</v>
      </c>
      <c r="G52" s="9">
        <v>0</v>
      </c>
      <c r="H52" s="9">
        <v>0</v>
      </c>
      <c r="I52" s="133">
        <v>43</v>
      </c>
      <c r="J52" s="133">
        <v>24</v>
      </c>
      <c r="K52" s="133">
        <v>24</v>
      </c>
      <c r="L52" s="133">
        <v>24</v>
      </c>
      <c r="M52" s="133">
        <v>0</v>
      </c>
      <c r="N52" s="133">
        <v>0</v>
      </c>
      <c r="O52" s="26">
        <f t="shared" si="5"/>
        <v>55.813953488372093</v>
      </c>
      <c r="P52" s="133">
        <v>198</v>
      </c>
      <c r="Q52" s="133">
        <v>145</v>
      </c>
      <c r="R52" s="28">
        <f t="shared" si="2"/>
        <v>73.232323232323239</v>
      </c>
      <c r="S52" s="9">
        <v>1324</v>
      </c>
      <c r="T52" s="9">
        <v>1192</v>
      </c>
      <c r="U52" s="26">
        <f t="shared" si="6"/>
        <v>90.030211480362539</v>
      </c>
      <c r="V52" s="10"/>
      <c r="W52" s="10"/>
      <c r="X52" s="134"/>
      <c r="Y52" s="134"/>
      <c r="Z52" s="58"/>
      <c r="AA52" s="58"/>
      <c r="AB52" s="58"/>
      <c r="AC52" s="58"/>
    </row>
    <row r="53" spans="1:29" ht="24">
      <c r="A53" s="220"/>
      <c r="B53" s="9">
        <v>45</v>
      </c>
      <c r="C53" s="47" t="s">
        <v>135</v>
      </c>
      <c r="D53" s="28">
        <v>555.44000000000005</v>
      </c>
      <c r="E53" s="28">
        <v>555.44000000000005</v>
      </c>
      <c r="F53" s="28">
        <v>580</v>
      </c>
      <c r="G53" s="9">
        <v>1</v>
      </c>
      <c r="H53" s="9">
        <v>1</v>
      </c>
      <c r="I53" s="133">
        <v>23.4</v>
      </c>
      <c r="J53" s="133">
        <v>19.899999999999999</v>
      </c>
      <c r="K53" s="133">
        <v>19.899999999999999</v>
      </c>
      <c r="L53" s="133">
        <v>19.899999999999999</v>
      </c>
      <c r="M53" s="133">
        <v>0</v>
      </c>
      <c r="N53" s="133">
        <v>0</v>
      </c>
      <c r="O53" s="26">
        <f t="shared" si="5"/>
        <v>85.042735042735046</v>
      </c>
      <c r="P53" s="133">
        <v>16.5</v>
      </c>
      <c r="Q53" s="133">
        <v>11</v>
      </c>
      <c r="R53" s="28">
        <f t="shared" si="2"/>
        <v>66.666666666666657</v>
      </c>
      <c r="S53" s="9">
        <v>323</v>
      </c>
      <c r="T53" s="9">
        <v>307</v>
      </c>
      <c r="U53" s="26">
        <f t="shared" si="6"/>
        <v>95.046439628482972</v>
      </c>
      <c r="V53" s="10"/>
      <c r="W53" s="10"/>
      <c r="X53" s="134"/>
      <c r="Y53" s="134"/>
      <c r="Z53" s="58"/>
      <c r="AA53" s="58"/>
      <c r="AB53" s="58"/>
      <c r="AC53" s="58"/>
    </row>
    <row r="54" spans="1:29" ht="24">
      <c r="A54" s="220"/>
      <c r="B54" s="9">
        <v>46</v>
      </c>
      <c r="C54" s="45" t="s">
        <v>137</v>
      </c>
      <c r="D54" s="28">
        <v>545</v>
      </c>
      <c r="E54" s="28">
        <v>545</v>
      </c>
      <c r="F54" s="28">
        <v>540</v>
      </c>
      <c r="G54" s="9">
        <v>1</v>
      </c>
      <c r="H54" s="9">
        <v>1</v>
      </c>
      <c r="I54" s="133">
        <v>43.1</v>
      </c>
      <c r="J54" s="133">
        <v>26</v>
      </c>
      <c r="K54" s="133">
        <v>26</v>
      </c>
      <c r="L54" s="133">
        <v>26</v>
      </c>
      <c r="M54" s="133">
        <v>0</v>
      </c>
      <c r="N54" s="133">
        <v>0</v>
      </c>
      <c r="O54" s="26">
        <f t="shared" si="5"/>
        <v>60.324825986078892</v>
      </c>
      <c r="P54" s="133">
        <v>492</v>
      </c>
      <c r="Q54" s="133">
        <v>420</v>
      </c>
      <c r="R54" s="28">
        <f t="shared" si="2"/>
        <v>85.365853658536579</v>
      </c>
      <c r="S54" s="9">
        <v>870</v>
      </c>
      <c r="T54" s="9">
        <v>783</v>
      </c>
      <c r="U54" s="26">
        <f t="shared" si="6"/>
        <v>90</v>
      </c>
      <c r="V54" s="10"/>
      <c r="W54" s="10"/>
      <c r="X54" s="134"/>
      <c r="Y54" s="134"/>
      <c r="Z54" s="58"/>
      <c r="AA54" s="58"/>
      <c r="AB54" s="58"/>
      <c r="AC54" s="58"/>
    </row>
    <row r="55" spans="1:29" ht="24">
      <c r="A55" s="220"/>
      <c r="B55" s="9">
        <v>47</v>
      </c>
      <c r="C55" s="45" t="s">
        <v>139</v>
      </c>
      <c r="D55" s="28">
        <v>1264</v>
      </c>
      <c r="E55" s="28">
        <v>1264</v>
      </c>
      <c r="F55" s="28">
        <v>1040</v>
      </c>
      <c r="G55" s="9">
        <v>1</v>
      </c>
      <c r="H55" s="9">
        <v>1</v>
      </c>
      <c r="I55" s="133">
        <v>47.5</v>
      </c>
      <c r="J55" s="133">
        <v>15.5</v>
      </c>
      <c r="K55" s="133">
        <v>15.5</v>
      </c>
      <c r="L55" s="133">
        <v>15.5</v>
      </c>
      <c r="M55" s="133">
        <v>0</v>
      </c>
      <c r="N55" s="133">
        <v>0</v>
      </c>
      <c r="O55" s="26">
        <f t="shared" si="5"/>
        <v>32.631578947368425</v>
      </c>
      <c r="P55" s="133">
        <v>419</v>
      </c>
      <c r="Q55" s="133">
        <v>335</v>
      </c>
      <c r="R55" s="28">
        <f t="shared" si="2"/>
        <v>79.952267303102616</v>
      </c>
      <c r="S55" s="9">
        <v>1004</v>
      </c>
      <c r="T55" s="9">
        <v>1004</v>
      </c>
      <c r="U55" s="26">
        <f t="shared" si="6"/>
        <v>100</v>
      </c>
      <c r="V55" s="10"/>
      <c r="W55" s="10"/>
      <c r="X55" s="134"/>
      <c r="Y55" s="134"/>
      <c r="Z55" s="58"/>
      <c r="AA55" s="58"/>
      <c r="AB55" s="58"/>
      <c r="AC55" s="58"/>
    </row>
    <row r="56" spans="1:29" ht="15">
      <c r="A56" s="220"/>
      <c r="B56" s="9">
        <v>48</v>
      </c>
      <c r="C56" s="45" t="s">
        <v>141</v>
      </c>
      <c r="D56" s="28">
        <v>1053</v>
      </c>
      <c r="E56" s="28">
        <v>1053</v>
      </c>
      <c r="F56" s="28">
        <v>926</v>
      </c>
      <c r="G56" s="9">
        <v>1</v>
      </c>
      <c r="H56" s="9">
        <v>1</v>
      </c>
      <c r="I56" s="133">
        <v>69</v>
      </c>
      <c r="J56" s="133">
        <v>29</v>
      </c>
      <c r="K56" s="133">
        <v>29</v>
      </c>
      <c r="L56" s="133">
        <v>29</v>
      </c>
      <c r="M56" s="133">
        <v>0</v>
      </c>
      <c r="N56" s="133">
        <v>0</v>
      </c>
      <c r="O56" s="26">
        <f t="shared" si="5"/>
        <v>42.028985507246375</v>
      </c>
      <c r="P56" s="133">
        <v>145</v>
      </c>
      <c r="Q56" s="133">
        <v>96</v>
      </c>
      <c r="R56" s="28">
        <f t="shared" si="2"/>
        <v>66.206896551724142</v>
      </c>
      <c r="S56" s="9">
        <v>850</v>
      </c>
      <c r="T56" s="9">
        <v>850</v>
      </c>
      <c r="U56" s="26">
        <f t="shared" si="6"/>
        <v>100</v>
      </c>
      <c r="V56" s="10"/>
      <c r="W56" s="10"/>
      <c r="X56" s="134"/>
      <c r="Y56" s="134"/>
      <c r="Z56" s="58"/>
      <c r="AA56" s="58"/>
      <c r="AB56" s="58"/>
      <c r="AC56" s="58"/>
    </row>
    <row r="57" spans="1:29" ht="24">
      <c r="A57" s="220"/>
      <c r="B57" s="9">
        <v>49</v>
      </c>
      <c r="C57" s="45" t="s">
        <v>143</v>
      </c>
      <c r="D57" s="28">
        <v>833.2</v>
      </c>
      <c r="E57" s="28">
        <v>833.2</v>
      </c>
      <c r="F57" s="28">
        <v>822</v>
      </c>
      <c r="G57" s="9">
        <v>1</v>
      </c>
      <c r="H57" s="9">
        <v>1</v>
      </c>
      <c r="I57" s="133">
        <v>74.099999999999994</v>
      </c>
      <c r="J57" s="133">
        <v>44.1</v>
      </c>
      <c r="K57" s="133">
        <v>44.1</v>
      </c>
      <c r="L57" s="133">
        <v>44.1</v>
      </c>
      <c r="M57" s="133">
        <v>0</v>
      </c>
      <c r="N57" s="133">
        <v>0</v>
      </c>
      <c r="O57" s="26">
        <f t="shared" si="5"/>
        <v>59.514170040485837</v>
      </c>
      <c r="P57" s="133">
        <v>61.5</v>
      </c>
      <c r="Q57" s="133">
        <v>50</v>
      </c>
      <c r="R57" s="28">
        <f t="shared" si="2"/>
        <v>81.300813008130078</v>
      </c>
      <c r="S57" s="9">
        <v>106</v>
      </c>
      <c r="T57" s="9">
        <v>85</v>
      </c>
      <c r="U57" s="26">
        <f t="shared" si="6"/>
        <v>80.188679245283026</v>
      </c>
      <c r="V57" s="10"/>
      <c r="W57" s="10"/>
      <c r="X57" s="134"/>
      <c r="Y57" s="134"/>
      <c r="Z57" s="58"/>
      <c r="AA57" s="58"/>
      <c r="AB57" s="58"/>
      <c r="AC57" s="58"/>
    </row>
    <row r="58" spans="1:29" ht="24">
      <c r="A58" s="220"/>
      <c r="B58" s="9">
        <v>50</v>
      </c>
      <c r="C58" s="45" t="s">
        <v>145</v>
      </c>
      <c r="D58" s="28">
        <v>697</v>
      </c>
      <c r="E58" s="28">
        <v>697</v>
      </c>
      <c r="F58" s="28">
        <v>660</v>
      </c>
      <c r="G58" s="9">
        <v>1</v>
      </c>
      <c r="H58" s="9">
        <v>1</v>
      </c>
      <c r="I58" s="133">
        <v>83</v>
      </c>
      <c r="J58" s="133">
        <v>29.5</v>
      </c>
      <c r="K58" s="133">
        <v>29.5</v>
      </c>
      <c r="L58" s="133">
        <v>29.5</v>
      </c>
      <c r="M58" s="133">
        <v>0</v>
      </c>
      <c r="N58" s="133">
        <v>0</v>
      </c>
      <c r="O58" s="26">
        <f t="shared" si="5"/>
        <v>35.542168674698793</v>
      </c>
      <c r="P58" s="133">
        <v>103</v>
      </c>
      <c r="Q58" s="133">
        <v>51.5</v>
      </c>
      <c r="R58" s="28">
        <f t="shared" si="2"/>
        <v>50</v>
      </c>
      <c r="S58" s="9">
        <v>368</v>
      </c>
      <c r="T58" s="9">
        <v>368</v>
      </c>
      <c r="U58" s="26">
        <f t="shared" si="6"/>
        <v>100</v>
      </c>
      <c r="V58" s="10"/>
      <c r="W58" s="10"/>
      <c r="X58" s="134"/>
      <c r="Y58" s="134"/>
      <c r="Z58" s="58"/>
      <c r="AA58" s="58"/>
      <c r="AB58" s="58"/>
      <c r="AC58" s="58"/>
    </row>
    <row r="59" spans="1:29" ht="24">
      <c r="A59" s="220"/>
      <c r="B59" s="9">
        <v>51</v>
      </c>
      <c r="C59" s="45" t="s">
        <v>146</v>
      </c>
      <c r="D59" s="28">
        <v>260</v>
      </c>
      <c r="E59" s="28">
        <v>42</v>
      </c>
      <c r="F59" s="28">
        <v>185</v>
      </c>
      <c r="G59" s="9">
        <v>1</v>
      </c>
      <c r="H59" s="9">
        <v>1</v>
      </c>
      <c r="I59" s="133">
        <v>13.8</v>
      </c>
      <c r="J59" s="133">
        <v>8</v>
      </c>
      <c r="K59" s="133">
        <v>1.8</v>
      </c>
      <c r="L59" s="133">
        <v>1.8</v>
      </c>
      <c r="M59" s="133">
        <v>0</v>
      </c>
      <c r="N59" s="133">
        <v>0</v>
      </c>
      <c r="O59" s="26">
        <f t="shared" si="5"/>
        <v>13.043478260869565</v>
      </c>
      <c r="P59" s="133">
        <v>50</v>
      </c>
      <c r="Q59" s="133">
        <v>40</v>
      </c>
      <c r="R59" s="28">
        <f t="shared" si="2"/>
        <v>80</v>
      </c>
      <c r="S59" s="9">
        <v>7</v>
      </c>
      <c r="T59" s="9">
        <v>3</v>
      </c>
      <c r="U59" s="26">
        <f t="shared" si="6"/>
        <v>42.857142857142854</v>
      </c>
      <c r="V59" s="10">
        <v>4</v>
      </c>
      <c r="W59" s="10">
        <v>0</v>
      </c>
      <c r="X59" s="135"/>
      <c r="Y59" s="135"/>
      <c r="Z59" s="58"/>
      <c r="AA59" s="58"/>
      <c r="AB59" s="58"/>
      <c r="AC59" s="58"/>
    </row>
    <row r="60" spans="1:29" ht="24">
      <c r="A60" s="220"/>
      <c r="B60" s="9">
        <v>52</v>
      </c>
      <c r="C60" s="47" t="s">
        <v>150</v>
      </c>
      <c r="D60" s="26">
        <v>424.8</v>
      </c>
      <c r="E60" s="26">
        <v>315.3</v>
      </c>
      <c r="F60" s="26">
        <v>127.85</v>
      </c>
      <c r="G60" s="10">
        <v>0</v>
      </c>
      <c r="H60" s="10">
        <v>0</v>
      </c>
      <c r="I60" s="133">
        <v>34</v>
      </c>
      <c r="J60" s="133">
        <v>28</v>
      </c>
      <c r="K60" s="133">
        <v>28</v>
      </c>
      <c r="L60" s="133">
        <v>28</v>
      </c>
      <c r="M60" s="133">
        <v>0</v>
      </c>
      <c r="N60" s="133">
        <v>0</v>
      </c>
      <c r="O60" s="26">
        <f t="shared" si="5"/>
        <v>82.35294117647058</v>
      </c>
      <c r="P60" s="133">
        <v>0</v>
      </c>
      <c r="Q60" s="133">
        <v>0</v>
      </c>
      <c r="R60" s="26">
        <v>0</v>
      </c>
      <c r="S60" s="9">
        <v>38</v>
      </c>
      <c r="T60" s="9">
        <v>30</v>
      </c>
      <c r="U60" s="26">
        <f t="shared" si="6"/>
        <v>78.94736842105263</v>
      </c>
      <c r="V60" s="9"/>
      <c r="W60" s="9"/>
      <c r="X60" s="134"/>
      <c r="Y60" s="134"/>
      <c r="Z60" s="58"/>
      <c r="AA60" s="58"/>
      <c r="AB60" s="58"/>
      <c r="AC60" s="58"/>
    </row>
    <row r="61" spans="1:29" ht="24">
      <c r="A61" s="220"/>
      <c r="B61" s="9">
        <v>53</v>
      </c>
      <c r="C61" s="47" t="s">
        <v>155</v>
      </c>
      <c r="D61" s="26">
        <v>230</v>
      </c>
      <c r="E61" s="26">
        <v>230</v>
      </c>
      <c r="F61" s="26">
        <v>133</v>
      </c>
      <c r="G61" s="10">
        <v>1</v>
      </c>
      <c r="H61" s="10">
        <v>1</v>
      </c>
      <c r="I61" s="132">
        <v>26.35</v>
      </c>
      <c r="J61" s="132">
        <v>19.600000000000001</v>
      </c>
      <c r="K61" s="132">
        <v>19.600000000000001</v>
      </c>
      <c r="L61" s="132">
        <v>19.600000000000001</v>
      </c>
      <c r="M61" s="133">
        <v>0</v>
      </c>
      <c r="N61" s="133">
        <v>0</v>
      </c>
      <c r="O61" s="26">
        <f t="shared" ref="O61:O74" si="7">K61/I61*100</f>
        <v>74.383301707779893</v>
      </c>
      <c r="P61" s="133">
        <v>1</v>
      </c>
      <c r="Q61" s="133">
        <v>1</v>
      </c>
      <c r="R61" s="26">
        <f>Q61/P61*100</f>
        <v>100</v>
      </c>
      <c r="S61" s="10">
        <v>136</v>
      </c>
      <c r="T61" s="10">
        <v>110</v>
      </c>
      <c r="U61" s="26">
        <f t="shared" si="6"/>
        <v>80.882352941176478</v>
      </c>
      <c r="V61" s="10"/>
      <c r="W61" s="10"/>
      <c r="X61" s="134"/>
      <c r="Y61" s="134"/>
      <c r="Z61" s="58"/>
      <c r="AA61" s="58"/>
      <c r="AB61" s="58"/>
      <c r="AC61" s="58"/>
    </row>
    <row r="62" spans="1:29" ht="24">
      <c r="A62" s="220"/>
      <c r="B62" s="9">
        <v>54</v>
      </c>
      <c r="C62" s="45" t="s">
        <v>156</v>
      </c>
      <c r="D62" s="26">
        <v>100</v>
      </c>
      <c r="E62" s="26">
        <v>80</v>
      </c>
      <c r="F62" s="26">
        <v>80</v>
      </c>
      <c r="G62" s="10">
        <v>1</v>
      </c>
      <c r="H62" s="10">
        <v>1</v>
      </c>
      <c r="I62" s="132">
        <v>18</v>
      </c>
      <c r="J62" s="132">
        <v>9</v>
      </c>
      <c r="K62" s="132">
        <v>14</v>
      </c>
      <c r="L62" s="132">
        <v>7</v>
      </c>
      <c r="M62" s="133">
        <v>0</v>
      </c>
      <c r="N62" s="133">
        <v>0</v>
      </c>
      <c r="O62" s="26">
        <f t="shared" si="7"/>
        <v>77.777777777777786</v>
      </c>
      <c r="P62" s="132">
        <v>2</v>
      </c>
      <c r="Q62" s="132">
        <v>1.5</v>
      </c>
      <c r="R62" s="26">
        <f>Q62/P62*100</f>
        <v>75</v>
      </c>
      <c r="S62" s="10">
        <v>56</v>
      </c>
      <c r="T62" s="10">
        <v>38</v>
      </c>
      <c r="U62" s="26">
        <f t="shared" si="6"/>
        <v>67.857142857142861</v>
      </c>
      <c r="V62" s="10">
        <v>120</v>
      </c>
      <c r="W62" s="10">
        <v>2</v>
      </c>
      <c r="X62" s="134"/>
      <c r="Y62" s="134"/>
      <c r="Z62" s="58"/>
      <c r="AA62" s="58"/>
      <c r="AB62" s="58"/>
      <c r="AC62" s="58"/>
    </row>
    <row r="63" spans="1:29" ht="24">
      <c r="A63" s="220"/>
      <c r="B63" s="9">
        <v>55</v>
      </c>
      <c r="C63" s="45" t="s">
        <v>160</v>
      </c>
      <c r="D63" s="28">
        <v>1300</v>
      </c>
      <c r="E63" s="28">
        <v>536.63</v>
      </c>
      <c r="F63" s="28">
        <v>500</v>
      </c>
      <c r="G63" s="9">
        <v>5</v>
      </c>
      <c r="H63" s="9">
        <v>4</v>
      </c>
      <c r="I63" s="133">
        <v>19.420000000000002</v>
      </c>
      <c r="J63" s="133">
        <v>12</v>
      </c>
      <c r="K63" s="133">
        <v>14</v>
      </c>
      <c r="L63" s="133">
        <v>7.2</v>
      </c>
      <c r="M63" s="133">
        <v>2</v>
      </c>
      <c r="N63" s="133">
        <v>2</v>
      </c>
      <c r="O63" s="26">
        <f t="shared" si="7"/>
        <v>72.090628218331602</v>
      </c>
      <c r="P63" s="133">
        <v>0</v>
      </c>
      <c r="Q63" s="133">
        <v>0</v>
      </c>
      <c r="R63" s="26">
        <v>0</v>
      </c>
      <c r="S63" s="9">
        <v>86</v>
      </c>
      <c r="T63" s="9">
        <v>60</v>
      </c>
      <c r="U63" s="26">
        <f t="shared" si="6"/>
        <v>69.767441860465112</v>
      </c>
      <c r="V63" s="10"/>
      <c r="W63" s="10"/>
      <c r="X63" s="134"/>
      <c r="Y63" s="134"/>
      <c r="Z63" s="58"/>
      <c r="AA63" s="58"/>
      <c r="AB63" s="58"/>
      <c r="AC63" s="58"/>
    </row>
    <row r="64" spans="1:29" ht="24">
      <c r="A64" s="220"/>
      <c r="B64" s="9">
        <v>56</v>
      </c>
      <c r="C64" s="45" t="s">
        <v>162</v>
      </c>
      <c r="D64" s="26">
        <v>1045</v>
      </c>
      <c r="E64" s="26">
        <v>1045</v>
      </c>
      <c r="F64" s="26">
        <v>850</v>
      </c>
      <c r="G64" s="10">
        <v>4</v>
      </c>
      <c r="H64" s="10">
        <v>4</v>
      </c>
      <c r="I64" s="132">
        <v>24.6</v>
      </c>
      <c r="J64" s="132">
        <v>15</v>
      </c>
      <c r="K64" s="132">
        <v>14.76</v>
      </c>
      <c r="L64" s="132">
        <v>10</v>
      </c>
      <c r="M64" s="132">
        <v>0</v>
      </c>
      <c r="N64" s="132">
        <v>0</v>
      </c>
      <c r="O64" s="26">
        <f t="shared" si="7"/>
        <v>60</v>
      </c>
      <c r="P64" s="132">
        <v>0</v>
      </c>
      <c r="Q64" s="132">
        <v>0</v>
      </c>
      <c r="R64" s="26">
        <v>0</v>
      </c>
      <c r="S64" s="10">
        <v>0</v>
      </c>
      <c r="T64" s="10">
        <v>0</v>
      </c>
      <c r="U64" s="26">
        <v>0</v>
      </c>
      <c r="V64" s="10"/>
      <c r="W64" s="10"/>
      <c r="X64" s="134"/>
      <c r="Y64" s="134"/>
      <c r="Z64" s="58"/>
      <c r="AA64" s="58"/>
      <c r="AB64" s="58"/>
      <c r="AC64" s="58"/>
    </row>
    <row r="65" spans="1:29" ht="15">
      <c r="A65" s="220"/>
      <c r="B65" s="9">
        <v>57</v>
      </c>
      <c r="C65" s="45" t="s">
        <v>164</v>
      </c>
      <c r="D65" s="26">
        <v>1600</v>
      </c>
      <c r="E65" s="26">
        <v>1600</v>
      </c>
      <c r="F65" s="26">
        <v>800</v>
      </c>
      <c r="G65" s="10">
        <v>3</v>
      </c>
      <c r="H65" s="10">
        <v>3</v>
      </c>
      <c r="I65" s="132">
        <v>22.8</v>
      </c>
      <c r="J65" s="132">
        <v>19.8</v>
      </c>
      <c r="K65" s="132">
        <v>19.8</v>
      </c>
      <c r="L65" s="132">
        <v>19.8</v>
      </c>
      <c r="M65" s="132">
        <v>0</v>
      </c>
      <c r="N65" s="132">
        <v>0</v>
      </c>
      <c r="O65" s="26">
        <f t="shared" si="7"/>
        <v>86.842105263157904</v>
      </c>
      <c r="P65" s="132">
        <v>0</v>
      </c>
      <c r="Q65" s="132">
        <v>0</v>
      </c>
      <c r="R65" s="26">
        <v>0</v>
      </c>
      <c r="S65" s="10">
        <v>0</v>
      </c>
      <c r="T65" s="10">
        <v>0</v>
      </c>
      <c r="U65" s="26">
        <v>0</v>
      </c>
      <c r="V65" s="10"/>
      <c r="W65" s="10"/>
      <c r="X65" s="134"/>
      <c r="Y65" s="134"/>
      <c r="Z65" s="58"/>
      <c r="AA65" s="58"/>
      <c r="AB65" s="58"/>
      <c r="AC65" s="58"/>
    </row>
    <row r="66" spans="1:29" ht="24">
      <c r="A66" s="220"/>
      <c r="B66" s="9">
        <v>58</v>
      </c>
      <c r="C66" s="45" t="s">
        <v>168</v>
      </c>
      <c r="D66" s="26">
        <v>452</v>
      </c>
      <c r="E66" s="26">
        <v>434</v>
      </c>
      <c r="F66" s="26">
        <v>255</v>
      </c>
      <c r="G66" s="10">
        <v>1</v>
      </c>
      <c r="H66" s="10">
        <v>1</v>
      </c>
      <c r="I66" s="132">
        <v>26</v>
      </c>
      <c r="J66" s="132">
        <v>17.228999999999999</v>
      </c>
      <c r="K66" s="132">
        <v>17.228999999999999</v>
      </c>
      <c r="L66" s="132">
        <v>17.228999999999999</v>
      </c>
      <c r="M66" s="132">
        <v>0</v>
      </c>
      <c r="N66" s="132">
        <v>0</v>
      </c>
      <c r="O66" s="26">
        <f t="shared" si="7"/>
        <v>66.265384615384619</v>
      </c>
      <c r="P66" s="132">
        <v>6</v>
      </c>
      <c r="Q66" s="132">
        <v>1.5</v>
      </c>
      <c r="R66" s="26">
        <f>Q66/P66*100</f>
        <v>25</v>
      </c>
      <c r="S66" s="10">
        <v>15</v>
      </c>
      <c r="T66" s="10">
        <v>6</v>
      </c>
      <c r="U66" s="26">
        <f>T66/S66*100</f>
        <v>40</v>
      </c>
      <c r="V66" s="10">
        <v>15</v>
      </c>
      <c r="W66" s="10">
        <v>1</v>
      </c>
      <c r="X66" s="134"/>
      <c r="Y66" s="134"/>
      <c r="Z66" s="58"/>
      <c r="AA66" s="58"/>
      <c r="AB66" s="58"/>
      <c r="AC66" s="58"/>
    </row>
    <row r="67" spans="1:29" ht="15">
      <c r="A67" s="220"/>
      <c r="B67" s="9">
        <v>59</v>
      </c>
      <c r="C67" s="45" t="s">
        <v>170</v>
      </c>
      <c r="D67" s="26">
        <v>1568</v>
      </c>
      <c r="E67" s="26">
        <v>768</v>
      </c>
      <c r="F67" s="26">
        <v>630</v>
      </c>
      <c r="G67" s="10">
        <v>2</v>
      </c>
      <c r="H67" s="10">
        <v>2</v>
      </c>
      <c r="I67" s="132">
        <v>10.199999999999999</v>
      </c>
      <c r="J67" s="132">
        <v>10.199999999999999</v>
      </c>
      <c r="K67" s="132">
        <v>8.1</v>
      </c>
      <c r="L67" s="132">
        <v>8.1</v>
      </c>
      <c r="M67" s="132">
        <v>0</v>
      </c>
      <c r="N67" s="132">
        <v>0</v>
      </c>
      <c r="O67" s="26">
        <f t="shared" si="7"/>
        <v>79.411764705882362</v>
      </c>
      <c r="P67" s="132">
        <v>0</v>
      </c>
      <c r="Q67" s="132">
        <v>0</v>
      </c>
      <c r="R67" s="26">
        <v>0</v>
      </c>
      <c r="S67" s="10">
        <v>38</v>
      </c>
      <c r="T67" s="10">
        <v>30</v>
      </c>
      <c r="U67" s="26">
        <f>T67/S67*100</f>
        <v>78.94736842105263</v>
      </c>
      <c r="V67" s="10"/>
      <c r="W67" s="10"/>
      <c r="X67" s="134"/>
      <c r="Y67" s="134"/>
      <c r="Z67" s="58"/>
      <c r="AA67" s="58"/>
      <c r="AB67" s="58"/>
      <c r="AC67" s="58"/>
    </row>
    <row r="68" spans="1:29" ht="24">
      <c r="A68" s="220"/>
      <c r="B68" s="9">
        <v>60</v>
      </c>
      <c r="C68" s="45" t="s">
        <v>172</v>
      </c>
      <c r="D68" s="26">
        <v>2700</v>
      </c>
      <c r="E68" s="26">
        <v>600</v>
      </c>
      <c r="F68" s="26">
        <v>150</v>
      </c>
      <c r="G68" s="10">
        <v>3</v>
      </c>
      <c r="H68" s="10">
        <v>3</v>
      </c>
      <c r="I68" s="132">
        <v>28.85</v>
      </c>
      <c r="J68" s="132">
        <v>22.998000000000001</v>
      </c>
      <c r="K68" s="132">
        <v>22.998000000000001</v>
      </c>
      <c r="L68" s="132">
        <v>22.998000000000001</v>
      </c>
      <c r="M68" s="132">
        <v>5.8520000000000003</v>
      </c>
      <c r="N68" s="132">
        <v>5.8520000000000003</v>
      </c>
      <c r="O68" s="26">
        <f t="shared" si="7"/>
        <v>79.715771230502597</v>
      </c>
      <c r="P68" s="132">
        <v>5</v>
      </c>
      <c r="Q68" s="132">
        <v>5</v>
      </c>
      <c r="R68" s="26">
        <f>Q68/P68*100</f>
        <v>100</v>
      </c>
      <c r="S68" s="10">
        <v>2</v>
      </c>
      <c r="T68" s="10">
        <v>2</v>
      </c>
      <c r="U68" s="26">
        <f>T68/S68*100</f>
        <v>100</v>
      </c>
      <c r="V68" s="10">
        <v>2</v>
      </c>
      <c r="W68" s="10">
        <v>2</v>
      </c>
      <c r="X68" s="134"/>
      <c r="Y68" s="134"/>
      <c r="Z68" s="58"/>
      <c r="AA68" s="58"/>
      <c r="AB68" s="58"/>
      <c r="AC68" s="58"/>
    </row>
    <row r="69" spans="1:29" ht="24">
      <c r="A69" s="220"/>
      <c r="B69" s="9">
        <v>61</v>
      </c>
      <c r="C69" s="45" t="s">
        <v>176</v>
      </c>
      <c r="D69" s="26">
        <v>1800</v>
      </c>
      <c r="E69" s="26">
        <v>350</v>
      </c>
      <c r="F69" s="26">
        <v>187</v>
      </c>
      <c r="G69" s="10">
        <v>1</v>
      </c>
      <c r="H69" s="10">
        <v>1</v>
      </c>
      <c r="I69" s="132">
        <v>35</v>
      </c>
      <c r="J69" s="132">
        <v>22</v>
      </c>
      <c r="K69" s="132">
        <v>22</v>
      </c>
      <c r="L69" s="132">
        <v>22</v>
      </c>
      <c r="M69" s="132">
        <v>0</v>
      </c>
      <c r="N69" s="132">
        <v>0</v>
      </c>
      <c r="O69" s="26">
        <f t="shared" si="7"/>
        <v>62.857142857142854</v>
      </c>
      <c r="P69" s="132">
        <v>0</v>
      </c>
      <c r="Q69" s="132">
        <v>0</v>
      </c>
      <c r="R69" s="26">
        <v>0</v>
      </c>
      <c r="S69" s="10">
        <v>3</v>
      </c>
      <c r="T69" s="10">
        <v>3</v>
      </c>
      <c r="U69" s="26">
        <f>T69/S69*100</f>
        <v>100</v>
      </c>
      <c r="V69" s="10">
        <v>3</v>
      </c>
      <c r="W69" s="10">
        <v>3</v>
      </c>
      <c r="X69" s="134"/>
      <c r="Y69" s="134"/>
      <c r="Z69" s="58"/>
      <c r="AA69" s="58"/>
      <c r="AB69" s="58"/>
      <c r="AC69" s="58"/>
    </row>
    <row r="70" spans="1:29" ht="24">
      <c r="A70" s="220"/>
      <c r="B70" s="9">
        <v>62</v>
      </c>
      <c r="C70" s="45" t="s">
        <v>180</v>
      </c>
      <c r="D70" s="136">
        <v>1000</v>
      </c>
      <c r="E70" s="136">
        <v>272</v>
      </c>
      <c r="F70" s="136">
        <v>814</v>
      </c>
      <c r="G70" s="51">
        <v>2</v>
      </c>
      <c r="H70" s="51">
        <v>2</v>
      </c>
      <c r="I70" s="143">
        <v>26.64</v>
      </c>
      <c r="J70" s="143">
        <v>24</v>
      </c>
      <c r="K70" s="143">
        <v>24</v>
      </c>
      <c r="L70" s="143">
        <v>24</v>
      </c>
      <c r="M70" s="132">
        <v>0</v>
      </c>
      <c r="N70" s="132">
        <v>0</v>
      </c>
      <c r="O70" s="26">
        <f t="shared" si="7"/>
        <v>90.090090090090087</v>
      </c>
      <c r="P70" s="143">
        <v>0</v>
      </c>
      <c r="Q70" s="143">
        <v>0</v>
      </c>
      <c r="R70" s="136">
        <v>0</v>
      </c>
      <c r="S70" s="51">
        <v>0</v>
      </c>
      <c r="T70" s="51">
        <v>0</v>
      </c>
      <c r="U70" s="26">
        <v>0</v>
      </c>
      <c r="V70" s="51">
        <v>3</v>
      </c>
      <c r="W70" s="51"/>
      <c r="X70" s="134"/>
      <c r="Y70" s="134"/>
      <c r="Z70" s="58"/>
      <c r="AA70" s="58"/>
      <c r="AB70" s="58"/>
      <c r="AC70" s="58"/>
    </row>
    <row r="71" spans="1:29" ht="24">
      <c r="A71" s="220"/>
      <c r="B71" s="9">
        <v>63</v>
      </c>
      <c r="C71" s="45" t="s">
        <v>184</v>
      </c>
      <c r="D71" s="14">
        <v>1344</v>
      </c>
      <c r="E71" s="14">
        <v>497</v>
      </c>
      <c r="F71" s="14">
        <v>770</v>
      </c>
      <c r="G71" s="14">
        <v>1</v>
      </c>
      <c r="H71" s="14">
        <v>1</v>
      </c>
      <c r="I71" s="14">
        <v>19.399999999999999</v>
      </c>
      <c r="J71" s="14">
        <v>19.399999999999999</v>
      </c>
      <c r="K71" s="14">
        <v>11.6</v>
      </c>
      <c r="L71" s="14">
        <v>11.6</v>
      </c>
      <c r="M71" s="144">
        <v>0</v>
      </c>
      <c r="N71" s="144">
        <v>0</v>
      </c>
      <c r="O71" s="26">
        <f t="shared" si="7"/>
        <v>59.793814432989691</v>
      </c>
      <c r="P71" s="14">
        <v>12</v>
      </c>
      <c r="Q71" s="14">
        <v>7</v>
      </c>
      <c r="R71" s="26">
        <f>Q71/P71*100</f>
        <v>58.333333333333336</v>
      </c>
      <c r="S71" s="14">
        <v>37</v>
      </c>
      <c r="T71" s="14">
        <v>22</v>
      </c>
      <c r="U71" s="26">
        <f>T71/S71*100</f>
        <v>59.45945945945946</v>
      </c>
      <c r="V71" s="14">
        <v>13</v>
      </c>
      <c r="W71" s="14">
        <v>1</v>
      </c>
      <c r="X71" s="134"/>
      <c r="Y71" s="134"/>
      <c r="Z71" s="58"/>
      <c r="AA71" s="58"/>
      <c r="AB71" s="58"/>
      <c r="AC71" s="58"/>
    </row>
    <row r="72" spans="1:29" ht="24">
      <c r="A72" s="220"/>
      <c r="B72" s="9">
        <v>64</v>
      </c>
      <c r="C72" s="45" t="s">
        <v>189</v>
      </c>
      <c r="D72" s="26">
        <v>647</v>
      </c>
      <c r="E72" s="26">
        <v>482</v>
      </c>
      <c r="F72" s="26">
        <v>455</v>
      </c>
      <c r="G72" s="10">
        <v>23</v>
      </c>
      <c r="H72" s="10">
        <v>15</v>
      </c>
      <c r="I72" s="132">
        <v>51.08</v>
      </c>
      <c r="J72" s="132">
        <v>34</v>
      </c>
      <c r="K72" s="132">
        <v>35.700000000000003</v>
      </c>
      <c r="L72" s="132">
        <v>31</v>
      </c>
      <c r="M72" s="132">
        <v>0</v>
      </c>
      <c r="N72" s="132">
        <v>0</v>
      </c>
      <c r="O72" s="26">
        <f t="shared" si="7"/>
        <v>69.890368050117473</v>
      </c>
      <c r="P72" s="132">
        <v>15.2</v>
      </c>
      <c r="Q72" s="132">
        <v>10.1</v>
      </c>
      <c r="R72" s="26">
        <f>Q72/P72*100</f>
        <v>66.44736842105263</v>
      </c>
      <c r="S72" s="51">
        <v>0</v>
      </c>
      <c r="T72" s="51">
        <v>0</v>
      </c>
      <c r="U72" s="26">
        <v>0</v>
      </c>
      <c r="V72" s="10">
        <v>16</v>
      </c>
      <c r="W72" s="10">
        <v>2</v>
      </c>
      <c r="X72" s="134"/>
      <c r="Y72" s="134"/>
      <c r="Z72" s="58"/>
      <c r="AA72" s="58"/>
      <c r="AB72" s="58"/>
      <c r="AC72" s="58"/>
    </row>
    <row r="73" spans="1:29" ht="24">
      <c r="A73" s="220"/>
      <c r="B73" s="9">
        <v>65</v>
      </c>
      <c r="C73" s="45" t="s">
        <v>193</v>
      </c>
      <c r="D73" s="28">
        <v>1126</v>
      </c>
      <c r="E73" s="28">
        <v>503</v>
      </c>
      <c r="F73" s="28">
        <v>469</v>
      </c>
      <c r="G73" s="9">
        <v>18</v>
      </c>
      <c r="H73" s="9">
        <v>12</v>
      </c>
      <c r="I73" s="133">
        <v>131.87</v>
      </c>
      <c r="J73" s="133">
        <v>109.45</v>
      </c>
      <c r="K73" s="133">
        <v>92</v>
      </c>
      <c r="L73" s="133">
        <v>90</v>
      </c>
      <c r="M73" s="132">
        <v>0</v>
      </c>
      <c r="N73" s="132">
        <v>0</v>
      </c>
      <c r="O73" s="26">
        <f t="shared" si="7"/>
        <v>69.765678319557139</v>
      </c>
      <c r="P73" s="133">
        <v>21.27</v>
      </c>
      <c r="Q73" s="133">
        <v>15.1</v>
      </c>
      <c r="R73" s="26">
        <f>Q73/P73*100</f>
        <v>70.992007522331917</v>
      </c>
      <c r="S73" s="51">
        <v>0</v>
      </c>
      <c r="T73" s="51">
        <v>0</v>
      </c>
      <c r="U73" s="26">
        <v>0</v>
      </c>
      <c r="V73" s="10">
        <v>18</v>
      </c>
      <c r="W73" s="10">
        <v>3</v>
      </c>
      <c r="X73" s="134"/>
      <c r="Y73" s="134"/>
      <c r="Z73" s="58"/>
      <c r="AA73" s="58"/>
      <c r="AB73" s="58"/>
      <c r="AC73" s="58"/>
    </row>
    <row r="74" spans="1:29" ht="24">
      <c r="A74" s="220"/>
      <c r="B74" s="9">
        <v>66</v>
      </c>
      <c r="C74" s="47" t="s">
        <v>195</v>
      </c>
      <c r="D74" s="28">
        <v>4819</v>
      </c>
      <c r="E74" s="28">
        <v>3955</v>
      </c>
      <c r="F74" s="28">
        <v>4606</v>
      </c>
      <c r="G74" s="9">
        <v>14</v>
      </c>
      <c r="H74" s="9">
        <v>14</v>
      </c>
      <c r="I74" s="133">
        <v>125.39</v>
      </c>
      <c r="J74" s="133">
        <v>20.85</v>
      </c>
      <c r="K74" s="133">
        <v>125.39</v>
      </c>
      <c r="L74" s="133">
        <v>20.85</v>
      </c>
      <c r="M74" s="133">
        <v>0</v>
      </c>
      <c r="N74" s="133">
        <v>0</v>
      </c>
      <c r="O74" s="26">
        <f t="shared" si="7"/>
        <v>100</v>
      </c>
      <c r="P74" s="145">
        <v>0</v>
      </c>
      <c r="Q74" s="145">
        <v>0</v>
      </c>
      <c r="R74" s="138">
        <v>0</v>
      </c>
      <c r="S74" s="9">
        <v>9</v>
      </c>
      <c r="T74" s="9">
        <v>9</v>
      </c>
      <c r="U74" s="26">
        <f>T74/S74*100</f>
        <v>100</v>
      </c>
      <c r="V74" s="9"/>
      <c r="W74" s="9"/>
      <c r="X74" s="134"/>
      <c r="Y74" s="134"/>
      <c r="Z74" s="58"/>
      <c r="AA74" s="58"/>
      <c r="AB74" s="58"/>
      <c r="AC74" s="58"/>
    </row>
    <row r="75" spans="1:29" ht="24">
      <c r="A75" s="220"/>
      <c r="B75" s="9">
        <v>67</v>
      </c>
      <c r="C75" s="47" t="s">
        <v>199</v>
      </c>
      <c r="D75" s="26" t="s">
        <v>423</v>
      </c>
      <c r="E75" s="26" t="s">
        <v>423</v>
      </c>
      <c r="F75" s="26" t="s">
        <v>423</v>
      </c>
      <c r="G75" s="9">
        <v>1</v>
      </c>
      <c r="H75" s="9">
        <v>1</v>
      </c>
      <c r="I75" s="133">
        <v>7.5</v>
      </c>
      <c r="J75" s="133">
        <v>5</v>
      </c>
      <c r="K75" s="133">
        <v>7.5</v>
      </c>
      <c r="L75" s="133">
        <v>5</v>
      </c>
      <c r="M75" s="133">
        <v>0</v>
      </c>
      <c r="N75" s="133">
        <v>0</v>
      </c>
      <c r="O75" s="28">
        <v>67</v>
      </c>
      <c r="P75" s="133">
        <v>2</v>
      </c>
      <c r="Q75" s="133">
        <v>2</v>
      </c>
      <c r="R75" s="28">
        <v>100</v>
      </c>
      <c r="S75" s="9">
        <v>0</v>
      </c>
      <c r="T75" s="9">
        <v>0</v>
      </c>
      <c r="U75" s="28">
        <v>0</v>
      </c>
      <c r="V75" s="10">
        <v>3</v>
      </c>
      <c r="W75" s="10">
        <v>0</v>
      </c>
      <c r="X75" s="134"/>
      <c r="Y75" s="134"/>
      <c r="Z75" s="58"/>
      <c r="AA75" s="58"/>
      <c r="AB75" s="58"/>
      <c r="AC75" s="58"/>
    </row>
    <row r="76" spans="1:29" ht="24">
      <c r="A76" s="220"/>
      <c r="B76" s="9">
        <v>68</v>
      </c>
      <c r="C76" s="47" t="s">
        <v>201</v>
      </c>
      <c r="D76" s="26">
        <v>760</v>
      </c>
      <c r="E76" s="26">
        <v>450</v>
      </c>
      <c r="F76" s="26">
        <v>430</v>
      </c>
      <c r="G76" s="9">
        <v>1</v>
      </c>
      <c r="H76" s="9">
        <v>1</v>
      </c>
      <c r="I76" s="133">
        <v>7.65</v>
      </c>
      <c r="J76" s="133">
        <v>4.5</v>
      </c>
      <c r="K76" s="133">
        <v>4.5</v>
      </c>
      <c r="L76" s="133">
        <v>4.5</v>
      </c>
      <c r="M76" s="133">
        <v>0</v>
      </c>
      <c r="N76" s="133">
        <v>0</v>
      </c>
      <c r="O76" s="28">
        <v>59</v>
      </c>
      <c r="P76" s="133">
        <v>0</v>
      </c>
      <c r="Q76" s="133">
        <v>0</v>
      </c>
      <c r="R76" s="28">
        <v>0</v>
      </c>
      <c r="S76" s="9">
        <v>15</v>
      </c>
      <c r="T76" s="9">
        <v>11</v>
      </c>
      <c r="U76" s="28">
        <v>73</v>
      </c>
      <c r="V76" s="10"/>
      <c r="W76" s="10"/>
      <c r="X76" s="134"/>
      <c r="Y76" s="134"/>
      <c r="Z76" s="58"/>
      <c r="AA76" s="58"/>
      <c r="AB76" s="58"/>
      <c r="AC76" s="58"/>
    </row>
    <row r="77" spans="1:29" ht="15">
      <c r="A77" s="220"/>
      <c r="B77" s="9">
        <v>69</v>
      </c>
      <c r="C77" s="48" t="s">
        <v>205</v>
      </c>
      <c r="D77" s="137">
        <v>833.72</v>
      </c>
      <c r="E77" s="137">
        <v>533.72</v>
      </c>
      <c r="F77" s="137">
        <v>500.9</v>
      </c>
      <c r="G77" s="48">
        <v>3</v>
      </c>
      <c r="H77" s="48">
        <v>3</v>
      </c>
      <c r="I77" s="146">
        <v>101.1</v>
      </c>
      <c r="J77" s="146">
        <v>98.07</v>
      </c>
      <c r="K77" s="146">
        <v>101.1</v>
      </c>
      <c r="L77" s="146">
        <v>98.07</v>
      </c>
      <c r="M77" s="146">
        <v>0.77</v>
      </c>
      <c r="N77" s="146">
        <v>0.77</v>
      </c>
      <c r="O77" s="26">
        <f>K77/I77*100</f>
        <v>100</v>
      </c>
      <c r="P77" s="146">
        <v>16.2</v>
      </c>
      <c r="Q77" s="146">
        <v>15.7</v>
      </c>
      <c r="R77" s="26">
        <f>Q77/P77*100</f>
        <v>96.913580246913583</v>
      </c>
      <c r="S77" s="48">
        <v>106</v>
      </c>
      <c r="T77" s="48">
        <v>105</v>
      </c>
      <c r="U77" s="26">
        <f>T77/S77*100</f>
        <v>99.056603773584911</v>
      </c>
      <c r="V77" s="48">
        <v>2</v>
      </c>
      <c r="W77" s="48">
        <v>2</v>
      </c>
      <c r="X77" s="134"/>
      <c r="Y77" s="134"/>
      <c r="Z77" s="58"/>
      <c r="AA77" s="58"/>
      <c r="AB77" s="58"/>
      <c r="AC77" s="58"/>
    </row>
    <row r="78" spans="1:29" ht="15">
      <c r="A78" s="220"/>
      <c r="B78" s="9">
        <v>70</v>
      </c>
      <c r="C78" s="48" t="s">
        <v>210</v>
      </c>
      <c r="D78" s="137">
        <v>7107.3</v>
      </c>
      <c r="E78" s="137">
        <v>644.52</v>
      </c>
      <c r="F78" s="137">
        <v>5734.2</v>
      </c>
      <c r="G78" s="48">
        <v>3</v>
      </c>
      <c r="H78" s="48">
        <v>3</v>
      </c>
      <c r="I78" s="146">
        <v>106.7</v>
      </c>
      <c r="J78" s="146">
        <v>104.59</v>
      </c>
      <c r="K78" s="146">
        <v>106.7</v>
      </c>
      <c r="L78" s="146">
        <v>104.59</v>
      </c>
      <c r="M78" s="146">
        <v>0.82</v>
      </c>
      <c r="N78" s="146">
        <v>0.82</v>
      </c>
      <c r="O78" s="26">
        <f>K78/I78*100</f>
        <v>100</v>
      </c>
      <c r="P78" s="146">
        <v>18.8</v>
      </c>
      <c r="Q78" s="146">
        <v>18.399999999999999</v>
      </c>
      <c r="R78" s="26">
        <f>Q78/P78*100</f>
        <v>97.872340425531902</v>
      </c>
      <c r="S78" s="48">
        <v>113</v>
      </c>
      <c r="T78" s="48">
        <v>112</v>
      </c>
      <c r="U78" s="26">
        <f>T78/S78*100</f>
        <v>99.115044247787608</v>
      </c>
      <c r="V78" s="48">
        <v>9</v>
      </c>
      <c r="W78" s="48">
        <v>9</v>
      </c>
      <c r="X78" s="134"/>
      <c r="Y78" s="134"/>
      <c r="Z78" s="58"/>
      <c r="AA78" s="58"/>
      <c r="AB78" s="58"/>
      <c r="AC78" s="58"/>
    </row>
    <row r="79" spans="1:29" ht="24">
      <c r="A79" s="220"/>
      <c r="B79" s="9">
        <v>71</v>
      </c>
      <c r="C79" s="48" t="s">
        <v>212</v>
      </c>
      <c r="D79" s="138">
        <v>450</v>
      </c>
      <c r="E79" s="138">
        <v>450</v>
      </c>
      <c r="F79" s="138">
        <v>450</v>
      </c>
      <c r="G79" s="60">
        <v>1</v>
      </c>
      <c r="H79" s="60">
        <v>1</v>
      </c>
      <c r="I79" s="145">
        <v>17.5</v>
      </c>
      <c r="J79" s="145">
        <v>16.5</v>
      </c>
      <c r="K79" s="145">
        <v>5</v>
      </c>
      <c r="L79" s="145">
        <v>5</v>
      </c>
      <c r="M79" s="145">
        <v>5</v>
      </c>
      <c r="N79" s="145">
        <v>5</v>
      </c>
      <c r="O79" s="26">
        <f>K79/I79*100</f>
        <v>28.571428571428569</v>
      </c>
      <c r="P79" s="145">
        <v>0</v>
      </c>
      <c r="Q79" s="145"/>
      <c r="R79" s="26"/>
      <c r="S79" s="60">
        <v>13</v>
      </c>
      <c r="T79" s="60">
        <v>8</v>
      </c>
      <c r="U79" s="26">
        <f>T79/S79*100</f>
        <v>61.53846153846154</v>
      </c>
      <c r="V79" s="60">
        <v>140</v>
      </c>
      <c r="W79" s="60">
        <v>0</v>
      </c>
      <c r="X79" s="134"/>
      <c r="Y79" s="134"/>
      <c r="Z79" s="58"/>
      <c r="AA79" s="58"/>
      <c r="AB79" s="58"/>
      <c r="AC79" s="58"/>
    </row>
    <row r="80" spans="1:29" ht="15">
      <c r="A80" s="220"/>
      <c r="B80" s="9">
        <v>72</v>
      </c>
      <c r="C80" s="47" t="s">
        <v>216</v>
      </c>
      <c r="D80" s="26">
        <v>2570.19</v>
      </c>
      <c r="E80" s="26">
        <v>1670.64</v>
      </c>
      <c r="F80" s="26">
        <v>483</v>
      </c>
      <c r="G80" s="10">
        <v>6</v>
      </c>
      <c r="H80" s="10">
        <v>6</v>
      </c>
      <c r="I80" s="132">
        <v>45.4</v>
      </c>
      <c r="J80" s="132">
        <v>19.75</v>
      </c>
      <c r="K80" s="132">
        <v>19.8</v>
      </c>
      <c r="L80" s="132">
        <v>19.8</v>
      </c>
      <c r="M80" s="132">
        <v>0</v>
      </c>
      <c r="N80" s="132">
        <v>0</v>
      </c>
      <c r="O80" s="26">
        <f>K80/I80*100</f>
        <v>43.612334801762117</v>
      </c>
      <c r="P80" s="132">
        <v>24</v>
      </c>
      <c r="Q80" s="150">
        <v>15</v>
      </c>
      <c r="R80" s="26">
        <f t="shared" ref="R80:R86" si="8">Q80/P80*100</f>
        <v>62.5</v>
      </c>
      <c r="S80" s="10">
        <v>141</v>
      </c>
      <c r="T80" s="10">
        <v>70</v>
      </c>
      <c r="U80" s="26">
        <f t="shared" ref="U80:U93" si="9">T80/S80*100</f>
        <v>49.645390070921984</v>
      </c>
      <c r="V80" s="10"/>
      <c r="W80" s="10"/>
      <c r="X80" s="134"/>
      <c r="Y80" s="134"/>
      <c r="Z80" s="58"/>
      <c r="AA80" s="58"/>
      <c r="AB80" s="58"/>
      <c r="AC80" s="58"/>
    </row>
    <row r="81" spans="1:29" ht="15">
      <c r="A81" s="220"/>
      <c r="B81" s="9">
        <v>73</v>
      </c>
      <c r="C81" s="45" t="s">
        <v>221</v>
      </c>
      <c r="D81" s="26">
        <v>9140.49</v>
      </c>
      <c r="E81" s="113">
        <f>D81*0.9</f>
        <v>8226.4410000000007</v>
      </c>
      <c r="F81" s="26">
        <v>509.66</v>
      </c>
      <c r="G81" s="10">
        <v>50</v>
      </c>
      <c r="H81" s="10">
        <v>30</v>
      </c>
      <c r="I81" s="132">
        <v>85.3</v>
      </c>
      <c r="J81" s="132">
        <f>I81*0.55</f>
        <v>46.914999999999999</v>
      </c>
      <c r="K81" s="132">
        <f>I81*0.6</f>
        <v>51.18</v>
      </c>
      <c r="L81" s="132">
        <v>46.9</v>
      </c>
      <c r="M81" s="132">
        <v>0</v>
      </c>
      <c r="N81" s="132">
        <v>0</v>
      </c>
      <c r="O81" s="26">
        <f t="shared" ref="O81:O137" si="10">K81/I81*100</f>
        <v>60</v>
      </c>
      <c r="P81" s="132">
        <v>6.2</v>
      </c>
      <c r="Q81" s="132">
        <v>2.5</v>
      </c>
      <c r="R81" s="26">
        <f t="shared" si="8"/>
        <v>40.322580645161288</v>
      </c>
      <c r="S81" s="10">
        <v>70</v>
      </c>
      <c r="T81" s="10">
        <v>35</v>
      </c>
      <c r="U81" s="26">
        <f t="shared" si="9"/>
        <v>50</v>
      </c>
      <c r="V81" s="10">
        <v>25</v>
      </c>
      <c r="W81" s="10">
        <v>1</v>
      </c>
      <c r="X81" s="134"/>
      <c r="Y81" s="134"/>
      <c r="Z81" s="58"/>
      <c r="AA81" s="58"/>
      <c r="AB81" s="58"/>
      <c r="AC81" s="58"/>
    </row>
    <row r="82" spans="1:29" ht="15">
      <c r="A82" s="220"/>
      <c r="B82" s="9">
        <v>74</v>
      </c>
      <c r="C82" s="45" t="s">
        <v>225</v>
      </c>
      <c r="D82" s="26">
        <v>15671</v>
      </c>
      <c r="E82" s="113">
        <f>D82*0.9</f>
        <v>14103.9</v>
      </c>
      <c r="F82" s="26">
        <v>550</v>
      </c>
      <c r="G82" s="10">
        <v>62</v>
      </c>
      <c r="H82" s="10">
        <v>45</v>
      </c>
      <c r="I82" s="132">
        <v>83.7</v>
      </c>
      <c r="J82" s="132">
        <f>I82*0.52</f>
        <v>43.524000000000001</v>
      </c>
      <c r="K82" s="132">
        <f>I82*0.65</f>
        <v>54.405000000000001</v>
      </c>
      <c r="L82" s="132">
        <v>43.5</v>
      </c>
      <c r="M82" s="132">
        <v>0</v>
      </c>
      <c r="N82" s="132">
        <v>0</v>
      </c>
      <c r="O82" s="26">
        <f t="shared" si="10"/>
        <v>65</v>
      </c>
      <c r="P82" s="132">
        <v>8.1</v>
      </c>
      <c r="Q82" s="132">
        <v>3.6</v>
      </c>
      <c r="R82" s="26">
        <f t="shared" si="8"/>
        <v>44.44444444444445</v>
      </c>
      <c r="S82" s="10">
        <v>96</v>
      </c>
      <c r="T82" s="10">
        <v>58</v>
      </c>
      <c r="U82" s="26">
        <f t="shared" si="9"/>
        <v>60.416666666666664</v>
      </c>
      <c r="V82" s="10">
        <v>30</v>
      </c>
      <c r="W82" s="10">
        <v>2</v>
      </c>
      <c r="X82" s="134"/>
      <c r="Y82" s="134"/>
      <c r="Z82" s="58"/>
      <c r="AA82" s="58"/>
      <c r="AB82" s="58"/>
      <c r="AC82" s="58"/>
    </row>
    <row r="83" spans="1:29" ht="24">
      <c r="A83" s="220"/>
      <c r="B83" s="9">
        <v>75</v>
      </c>
      <c r="C83" s="45" t="s">
        <v>226</v>
      </c>
      <c r="D83" s="26">
        <v>11454</v>
      </c>
      <c r="E83" s="113">
        <f>D83*0.9</f>
        <v>10308.6</v>
      </c>
      <c r="F83" s="26">
        <v>523</v>
      </c>
      <c r="G83" s="10">
        <v>55</v>
      </c>
      <c r="H83" s="10">
        <v>30</v>
      </c>
      <c r="I83" s="132">
        <v>79.599999999999994</v>
      </c>
      <c r="J83" s="132">
        <f>I83*0.46</f>
        <v>36.616</v>
      </c>
      <c r="K83" s="132">
        <f>I83*0.52</f>
        <v>41.391999999999996</v>
      </c>
      <c r="L83" s="132">
        <v>36.6</v>
      </c>
      <c r="M83" s="132">
        <v>0</v>
      </c>
      <c r="N83" s="132">
        <v>0</v>
      </c>
      <c r="O83" s="26">
        <f t="shared" si="10"/>
        <v>52</v>
      </c>
      <c r="P83" s="132">
        <v>6.3</v>
      </c>
      <c r="Q83" s="132">
        <v>2.8</v>
      </c>
      <c r="R83" s="26">
        <f t="shared" si="8"/>
        <v>44.444444444444443</v>
      </c>
      <c r="S83" s="10">
        <v>60</v>
      </c>
      <c r="T83" s="10">
        <v>33</v>
      </c>
      <c r="U83" s="26">
        <f t="shared" si="9"/>
        <v>55.000000000000007</v>
      </c>
      <c r="V83" s="10">
        <v>22</v>
      </c>
      <c r="W83" s="10">
        <v>0</v>
      </c>
      <c r="X83" s="134"/>
      <c r="Y83" s="134"/>
      <c r="Z83" s="58"/>
      <c r="AA83" s="58"/>
      <c r="AB83" s="58"/>
      <c r="AC83" s="58"/>
    </row>
    <row r="84" spans="1:29" ht="15">
      <c r="A84" s="220"/>
      <c r="B84" s="9">
        <v>76</v>
      </c>
      <c r="C84" s="47" t="s">
        <v>228</v>
      </c>
      <c r="D84" s="26">
        <v>9135</v>
      </c>
      <c r="E84" s="113">
        <f>D84*0.9</f>
        <v>8221.5</v>
      </c>
      <c r="F84" s="26">
        <v>563</v>
      </c>
      <c r="G84" s="10">
        <v>45</v>
      </c>
      <c r="H84" s="10">
        <v>25</v>
      </c>
      <c r="I84" s="132">
        <v>98.5</v>
      </c>
      <c r="J84" s="132">
        <f>I84*0.56</f>
        <v>55.160000000000004</v>
      </c>
      <c r="K84" s="132">
        <f>I84*0.56</f>
        <v>55.160000000000004</v>
      </c>
      <c r="L84" s="132">
        <f>K84</f>
        <v>55.160000000000004</v>
      </c>
      <c r="M84" s="132">
        <v>0</v>
      </c>
      <c r="N84" s="132">
        <v>0</v>
      </c>
      <c r="O84" s="26">
        <f t="shared" si="10"/>
        <v>56.000000000000007</v>
      </c>
      <c r="P84" s="132">
        <v>6.2</v>
      </c>
      <c r="Q84" s="132">
        <v>2.5</v>
      </c>
      <c r="R84" s="26">
        <f t="shared" si="8"/>
        <v>40.322580645161288</v>
      </c>
      <c r="S84" s="10">
        <v>72</v>
      </c>
      <c r="T84" s="10">
        <v>32</v>
      </c>
      <c r="U84" s="26">
        <f t="shared" si="9"/>
        <v>44.444444444444443</v>
      </c>
      <c r="V84" s="10">
        <v>20</v>
      </c>
      <c r="W84" s="10">
        <v>1</v>
      </c>
      <c r="X84" s="134"/>
      <c r="Y84" s="134"/>
      <c r="Z84" s="58"/>
      <c r="AA84" s="58"/>
      <c r="AB84" s="58"/>
      <c r="AC84" s="58"/>
    </row>
    <row r="85" spans="1:29" ht="15">
      <c r="A85" s="221"/>
      <c r="B85" s="9" t="s">
        <v>437</v>
      </c>
      <c r="C85" s="10"/>
      <c r="D85" s="28">
        <f t="shared" ref="D85:N85" si="11">SUM(D9:D84)</f>
        <v>196403.78999999995</v>
      </c>
      <c r="E85" s="28">
        <f t="shared" si="11"/>
        <v>130783.69260000001</v>
      </c>
      <c r="F85" s="28">
        <f t="shared" si="11"/>
        <v>65853.9761</v>
      </c>
      <c r="G85" s="28">
        <f t="shared" si="11"/>
        <v>1096</v>
      </c>
      <c r="H85" s="28">
        <f t="shared" si="11"/>
        <v>979</v>
      </c>
      <c r="I85" s="28">
        <f t="shared" si="11"/>
        <v>5891.6310000000021</v>
      </c>
      <c r="J85" s="28">
        <f t="shared" si="11"/>
        <v>4548.9740000000002</v>
      </c>
      <c r="K85" s="28">
        <f t="shared" si="11"/>
        <v>4383.0978999999998</v>
      </c>
      <c r="L85" s="28">
        <f t="shared" si="11"/>
        <v>4045.1709000000001</v>
      </c>
      <c r="M85" s="28">
        <f t="shared" si="11"/>
        <v>417.10200000000003</v>
      </c>
      <c r="N85" s="28">
        <f t="shared" si="11"/>
        <v>374.86199999999997</v>
      </c>
      <c r="O85" s="26">
        <f t="shared" si="10"/>
        <v>74.39532278922421</v>
      </c>
      <c r="P85" s="28">
        <f>SUM(P9:P84)</f>
        <v>4326.75</v>
      </c>
      <c r="Q85" s="28">
        <f>SUM(Q9:Q84)</f>
        <v>3480.9700000000003</v>
      </c>
      <c r="R85" s="26">
        <f t="shared" si="8"/>
        <v>80.452302536545915</v>
      </c>
      <c r="S85" s="28">
        <f>SUM(S9:S84)</f>
        <v>53528</v>
      </c>
      <c r="T85" s="28">
        <f>SUM(T9:T84)</f>
        <v>40197.5</v>
      </c>
      <c r="U85" s="26">
        <f t="shared" si="9"/>
        <v>75.096211328650426</v>
      </c>
      <c r="V85" s="28">
        <f>SUM(V9:V84)</f>
        <v>716</v>
      </c>
      <c r="W85" s="28">
        <f>SUM(W9:W84)</f>
        <v>53</v>
      </c>
      <c r="X85" s="134"/>
      <c r="Y85" s="134"/>
      <c r="Z85" s="58"/>
      <c r="AA85" s="58"/>
      <c r="AB85" s="58"/>
      <c r="AC85" s="58"/>
    </row>
    <row r="86" spans="1:29" ht="24">
      <c r="A86" s="219" t="s">
        <v>229</v>
      </c>
      <c r="B86" s="9">
        <v>1</v>
      </c>
      <c r="C86" s="10" t="s">
        <v>230</v>
      </c>
      <c r="D86" s="28">
        <v>100000</v>
      </c>
      <c r="E86" s="28">
        <v>23050</v>
      </c>
      <c r="F86" s="28">
        <v>80000</v>
      </c>
      <c r="G86" s="28">
        <v>1</v>
      </c>
      <c r="H86" s="28">
        <v>1</v>
      </c>
      <c r="I86" s="133">
        <v>761</v>
      </c>
      <c r="J86" s="133">
        <v>637</v>
      </c>
      <c r="K86" s="133">
        <v>637</v>
      </c>
      <c r="L86" s="133">
        <f>K86*0.9</f>
        <v>573.30000000000007</v>
      </c>
      <c r="M86" s="133">
        <v>0</v>
      </c>
      <c r="N86" s="133">
        <v>0</v>
      </c>
      <c r="O86" s="26">
        <f t="shared" si="10"/>
        <v>83.705650459921159</v>
      </c>
      <c r="P86" s="133">
        <v>115</v>
      </c>
      <c r="Q86" s="133">
        <f>P86*0.9</f>
        <v>103.5</v>
      </c>
      <c r="R86" s="26">
        <f t="shared" si="8"/>
        <v>90</v>
      </c>
      <c r="S86" s="28">
        <v>1178</v>
      </c>
      <c r="T86" s="28">
        <f>S86*0.9</f>
        <v>1060.2</v>
      </c>
      <c r="U86" s="26">
        <f t="shared" si="9"/>
        <v>90</v>
      </c>
      <c r="V86" s="28">
        <v>22</v>
      </c>
      <c r="W86" s="28">
        <v>22</v>
      </c>
      <c r="X86" s="151"/>
      <c r="Y86" s="151"/>
      <c r="Z86" s="58"/>
      <c r="AA86" s="58"/>
      <c r="AB86" s="58"/>
      <c r="AC86" s="58"/>
    </row>
    <row r="87" spans="1:29" ht="24">
      <c r="A87" s="220"/>
      <c r="B87" s="9">
        <v>2</v>
      </c>
      <c r="C87" s="45" t="s">
        <v>235</v>
      </c>
      <c r="D87" s="28">
        <v>9134</v>
      </c>
      <c r="E87" s="28">
        <v>5424</v>
      </c>
      <c r="F87" s="28">
        <v>2497</v>
      </c>
      <c r="G87" s="9">
        <v>0</v>
      </c>
      <c r="H87" s="9">
        <v>0</v>
      </c>
      <c r="I87" s="133">
        <v>112</v>
      </c>
      <c r="J87" s="133">
        <v>112</v>
      </c>
      <c r="K87" s="133">
        <v>112</v>
      </c>
      <c r="L87" s="133">
        <v>112</v>
      </c>
      <c r="M87" s="133">
        <v>0</v>
      </c>
      <c r="N87" s="133">
        <v>0</v>
      </c>
      <c r="O87" s="26">
        <f t="shared" si="10"/>
        <v>100</v>
      </c>
      <c r="P87" s="133">
        <v>0</v>
      </c>
      <c r="Q87" s="133">
        <v>0</v>
      </c>
      <c r="R87" s="28">
        <v>0</v>
      </c>
      <c r="S87" s="9">
        <v>37</v>
      </c>
      <c r="T87" s="9">
        <v>37</v>
      </c>
      <c r="U87" s="26">
        <f t="shared" si="9"/>
        <v>100</v>
      </c>
      <c r="V87" s="9"/>
      <c r="W87" s="9"/>
      <c r="X87" s="134"/>
      <c r="Y87" s="134"/>
      <c r="Z87" s="58"/>
      <c r="AA87" s="58"/>
      <c r="AB87" s="58"/>
      <c r="AC87" s="58"/>
    </row>
    <row r="88" spans="1:29" ht="24">
      <c r="A88" s="220"/>
      <c r="B88" s="9">
        <v>3</v>
      </c>
      <c r="C88" s="45" t="s">
        <v>239</v>
      </c>
      <c r="D88" s="28">
        <v>4960</v>
      </c>
      <c r="E88" s="28">
        <v>2945</v>
      </c>
      <c r="F88" s="28">
        <v>1335</v>
      </c>
      <c r="G88" s="9">
        <v>0</v>
      </c>
      <c r="H88" s="9">
        <v>0</v>
      </c>
      <c r="I88" s="133">
        <v>126</v>
      </c>
      <c r="J88" s="133">
        <v>126</v>
      </c>
      <c r="K88" s="133">
        <v>126</v>
      </c>
      <c r="L88" s="133">
        <v>126</v>
      </c>
      <c r="M88" s="133">
        <v>0</v>
      </c>
      <c r="N88" s="133">
        <v>0</v>
      </c>
      <c r="O88" s="26">
        <f t="shared" si="10"/>
        <v>100</v>
      </c>
      <c r="P88" s="133">
        <v>0</v>
      </c>
      <c r="Q88" s="133">
        <v>0</v>
      </c>
      <c r="R88" s="28">
        <v>0</v>
      </c>
      <c r="S88" s="9">
        <v>34</v>
      </c>
      <c r="T88" s="9">
        <v>34</v>
      </c>
      <c r="U88" s="26">
        <f t="shared" si="9"/>
        <v>100</v>
      </c>
      <c r="V88" s="9"/>
      <c r="W88" s="9"/>
      <c r="X88" s="134"/>
      <c r="Y88" s="134"/>
      <c r="Z88" s="58"/>
      <c r="AA88" s="58"/>
      <c r="AB88" s="58"/>
      <c r="AC88" s="58"/>
    </row>
    <row r="89" spans="1:29" ht="24">
      <c r="A89" s="220"/>
      <c r="B89" s="9">
        <v>4</v>
      </c>
      <c r="C89" s="45" t="s">
        <v>241</v>
      </c>
      <c r="D89" s="28">
        <v>11520</v>
      </c>
      <c r="E89" s="28">
        <v>6841</v>
      </c>
      <c r="F89" s="28">
        <v>3148</v>
      </c>
      <c r="G89" s="9">
        <v>0</v>
      </c>
      <c r="H89" s="9">
        <v>0</v>
      </c>
      <c r="I89" s="133">
        <v>101</v>
      </c>
      <c r="J89" s="133">
        <v>101</v>
      </c>
      <c r="K89" s="133">
        <v>101</v>
      </c>
      <c r="L89" s="133">
        <v>101</v>
      </c>
      <c r="M89" s="133">
        <v>0</v>
      </c>
      <c r="N89" s="133">
        <v>0</v>
      </c>
      <c r="O89" s="26">
        <f t="shared" si="10"/>
        <v>100</v>
      </c>
      <c r="P89" s="133">
        <v>0</v>
      </c>
      <c r="Q89" s="133">
        <v>0</v>
      </c>
      <c r="R89" s="28">
        <v>0</v>
      </c>
      <c r="S89" s="9">
        <v>58</v>
      </c>
      <c r="T89" s="9">
        <v>58</v>
      </c>
      <c r="U89" s="26">
        <f t="shared" si="9"/>
        <v>100</v>
      </c>
      <c r="V89" s="9"/>
      <c r="W89" s="9"/>
      <c r="X89" s="134"/>
      <c r="Y89" s="134"/>
      <c r="Z89" s="58"/>
      <c r="AA89" s="58"/>
      <c r="AB89" s="58"/>
      <c r="AC89" s="58"/>
    </row>
    <row r="90" spans="1:29" ht="24">
      <c r="A90" s="220"/>
      <c r="B90" s="9">
        <v>5</v>
      </c>
      <c r="C90" s="45" t="s">
        <v>243</v>
      </c>
      <c r="D90" s="28">
        <v>2500</v>
      </c>
      <c r="E90" s="28">
        <v>1751</v>
      </c>
      <c r="F90" s="28">
        <v>1751</v>
      </c>
      <c r="G90" s="9">
        <v>4</v>
      </c>
      <c r="H90" s="9">
        <v>4</v>
      </c>
      <c r="I90" s="133">
        <v>471.5</v>
      </c>
      <c r="J90" s="133">
        <v>360</v>
      </c>
      <c r="K90" s="133">
        <v>360</v>
      </c>
      <c r="L90" s="133">
        <v>360</v>
      </c>
      <c r="M90" s="133">
        <v>0</v>
      </c>
      <c r="N90" s="133">
        <v>0</v>
      </c>
      <c r="O90" s="26">
        <f t="shared" si="10"/>
        <v>76.352067868504776</v>
      </c>
      <c r="P90" s="133">
        <v>1.7</v>
      </c>
      <c r="Q90" s="133">
        <v>1.7</v>
      </c>
      <c r="R90" s="26">
        <f>Q90/P90*100</f>
        <v>100</v>
      </c>
      <c r="S90" s="9">
        <v>5</v>
      </c>
      <c r="T90" s="9">
        <v>5</v>
      </c>
      <c r="U90" s="26">
        <f t="shared" si="9"/>
        <v>100</v>
      </c>
      <c r="V90" s="9">
        <v>16</v>
      </c>
      <c r="W90" s="9">
        <v>16</v>
      </c>
      <c r="X90" s="134"/>
      <c r="Y90" s="134"/>
      <c r="Z90" s="58"/>
      <c r="AA90" s="58"/>
      <c r="AB90" s="58"/>
      <c r="AC90" s="58"/>
    </row>
    <row r="91" spans="1:29" ht="15">
      <c r="A91" s="220"/>
      <c r="B91" s="9">
        <v>6</v>
      </c>
      <c r="C91" s="47" t="s">
        <v>247</v>
      </c>
      <c r="D91" s="26">
        <v>4209.38</v>
      </c>
      <c r="E91" s="26">
        <v>2521</v>
      </c>
      <c r="F91" s="26">
        <v>1919.75</v>
      </c>
      <c r="G91" s="10">
        <v>2</v>
      </c>
      <c r="H91" s="10">
        <v>2</v>
      </c>
      <c r="I91" s="132">
        <v>411</v>
      </c>
      <c r="J91" s="132">
        <v>320</v>
      </c>
      <c r="K91" s="132">
        <v>320</v>
      </c>
      <c r="L91" s="133">
        <v>320</v>
      </c>
      <c r="M91" s="133">
        <v>0</v>
      </c>
      <c r="N91" s="133">
        <v>0</v>
      </c>
      <c r="O91" s="26">
        <f t="shared" si="10"/>
        <v>77.858880778588812</v>
      </c>
      <c r="P91" s="133">
        <v>0</v>
      </c>
      <c r="Q91" s="133">
        <v>0</v>
      </c>
      <c r="R91" s="28">
        <v>0</v>
      </c>
      <c r="S91" s="9">
        <v>325</v>
      </c>
      <c r="T91" s="9">
        <v>230</v>
      </c>
      <c r="U91" s="26">
        <f t="shared" si="9"/>
        <v>70.769230769230774</v>
      </c>
      <c r="V91" s="9">
        <v>15</v>
      </c>
      <c r="W91" s="9">
        <v>15</v>
      </c>
      <c r="X91" s="134"/>
      <c r="Y91" s="134"/>
      <c r="Z91" s="58"/>
      <c r="AA91" s="58"/>
      <c r="AB91" s="58"/>
      <c r="AC91" s="58"/>
    </row>
    <row r="92" spans="1:29" ht="24">
      <c r="A92" s="220"/>
      <c r="B92" s="9">
        <v>7</v>
      </c>
      <c r="C92" s="47" t="s">
        <v>251</v>
      </c>
      <c r="D92" s="26">
        <v>4175</v>
      </c>
      <c r="E92" s="26">
        <v>928.35</v>
      </c>
      <c r="F92" s="26">
        <v>457.78</v>
      </c>
      <c r="G92" s="10">
        <v>3</v>
      </c>
      <c r="H92" s="10">
        <v>3</v>
      </c>
      <c r="I92" s="132">
        <v>90</v>
      </c>
      <c r="J92" s="132">
        <v>70</v>
      </c>
      <c r="K92" s="132">
        <v>70</v>
      </c>
      <c r="L92" s="132">
        <v>70</v>
      </c>
      <c r="M92" s="132">
        <v>0</v>
      </c>
      <c r="N92" s="132">
        <v>0</v>
      </c>
      <c r="O92" s="26">
        <f t="shared" si="10"/>
        <v>77.777777777777786</v>
      </c>
      <c r="P92" s="133">
        <v>0</v>
      </c>
      <c r="Q92" s="133">
        <v>0</v>
      </c>
      <c r="R92" s="28">
        <v>0</v>
      </c>
      <c r="S92" s="10">
        <v>3</v>
      </c>
      <c r="T92" s="10">
        <v>3</v>
      </c>
      <c r="U92" s="26">
        <f t="shared" si="9"/>
        <v>100</v>
      </c>
      <c r="V92" s="10"/>
      <c r="W92" s="10"/>
      <c r="X92" s="134"/>
      <c r="Y92" s="134"/>
      <c r="Z92" s="58"/>
      <c r="AA92" s="58"/>
      <c r="AB92" s="58"/>
      <c r="AC92" s="58"/>
    </row>
    <row r="93" spans="1:29" ht="24">
      <c r="A93" s="220"/>
      <c r="B93" s="9">
        <v>8</v>
      </c>
      <c r="C93" s="47" t="s">
        <v>255</v>
      </c>
      <c r="D93" s="26">
        <v>10000</v>
      </c>
      <c r="E93" s="26">
        <v>1000</v>
      </c>
      <c r="F93" s="26">
        <v>900</v>
      </c>
      <c r="G93" s="10">
        <v>8</v>
      </c>
      <c r="H93" s="10">
        <v>8</v>
      </c>
      <c r="I93" s="132">
        <v>147</v>
      </c>
      <c r="J93" s="132">
        <v>147</v>
      </c>
      <c r="K93" s="132">
        <v>147</v>
      </c>
      <c r="L93" s="132">
        <v>147</v>
      </c>
      <c r="M93" s="132">
        <v>0</v>
      </c>
      <c r="N93" s="132">
        <v>0</v>
      </c>
      <c r="O93" s="26">
        <f t="shared" si="10"/>
        <v>100</v>
      </c>
      <c r="P93" s="132">
        <v>0</v>
      </c>
      <c r="Q93" s="132">
        <v>0</v>
      </c>
      <c r="R93" s="26">
        <v>0</v>
      </c>
      <c r="S93" s="10">
        <v>33</v>
      </c>
      <c r="T93" s="10">
        <v>33</v>
      </c>
      <c r="U93" s="26">
        <f t="shared" si="9"/>
        <v>100</v>
      </c>
      <c r="V93" s="10"/>
      <c r="W93" s="10"/>
      <c r="X93" s="134"/>
      <c r="Y93" s="134"/>
      <c r="Z93" s="58"/>
      <c r="AA93" s="58"/>
      <c r="AB93" s="58"/>
      <c r="AC93" s="58"/>
    </row>
    <row r="94" spans="1:29" ht="24">
      <c r="A94" s="220"/>
      <c r="B94" s="9">
        <v>9</v>
      </c>
      <c r="C94" s="47" t="s">
        <v>259</v>
      </c>
      <c r="D94" s="26">
        <v>3956</v>
      </c>
      <c r="E94" s="26">
        <v>3772</v>
      </c>
      <c r="F94" s="26">
        <v>4021.1684</v>
      </c>
      <c r="G94" s="10">
        <v>2</v>
      </c>
      <c r="H94" s="10">
        <v>2</v>
      </c>
      <c r="I94" s="132">
        <v>1857</v>
      </c>
      <c r="J94" s="132">
        <v>1485</v>
      </c>
      <c r="K94" s="132">
        <v>1820</v>
      </c>
      <c r="L94" s="132">
        <v>1456</v>
      </c>
      <c r="M94" s="132">
        <v>0</v>
      </c>
      <c r="N94" s="132">
        <v>0</v>
      </c>
      <c r="O94" s="26">
        <f t="shared" si="10"/>
        <v>98.007539041464725</v>
      </c>
      <c r="P94" s="133">
        <v>0</v>
      </c>
      <c r="Q94" s="133">
        <v>0</v>
      </c>
      <c r="R94" s="28">
        <v>0</v>
      </c>
      <c r="S94" s="10">
        <v>0</v>
      </c>
      <c r="T94" s="10">
        <v>0</v>
      </c>
      <c r="U94" s="26">
        <v>0</v>
      </c>
      <c r="V94" s="10"/>
      <c r="W94" s="10"/>
      <c r="X94" s="134"/>
      <c r="Y94" s="134"/>
      <c r="Z94" s="58"/>
      <c r="AA94" s="58"/>
      <c r="AB94" s="58"/>
      <c r="AC94" s="58"/>
    </row>
    <row r="95" spans="1:29" ht="15">
      <c r="A95" s="220"/>
      <c r="B95" s="9">
        <v>10</v>
      </c>
      <c r="C95" s="47" t="s">
        <v>260</v>
      </c>
      <c r="D95" s="26">
        <v>23790</v>
      </c>
      <c r="E95" s="26">
        <v>3775</v>
      </c>
      <c r="F95" s="26">
        <v>3535</v>
      </c>
      <c r="G95" s="10">
        <v>2</v>
      </c>
      <c r="H95" s="10">
        <v>2</v>
      </c>
      <c r="I95" s="132">
        <v>623</v>
      </c>
      <c r="J95" s="132">
        <v>367.4</v>
      </c>
      <c r="K95" s="132">
        <v>500</v>
      </c>
      <c r="L95" s="132">
        <v>294</v>
      </c>
      <c r="M95" s="132">
        <v>0</v>
      </c>
      <c r="N95" s="132">
        <v>0</v>
      </c>
      <c r="O95" s="26">
        <f t="shared" si="10"/>
        <v>80.256821829855539</v>
      </c>
      <c r="P95" s="133">
        <v>0</v>
      </c>
      <c r="Q95" s="133">
        <v>0</v>
      </c>
      <c r="R95" s="28">
        <v>0</v>
      </c>
      <c r="S95" s="10">
        <v>9</v>
      </c>
      <c r="T95" s="10">
        <v>9</v>
      </c>
      <c r="U95" s="26">
        <f t="shared" ref="U95:U137" si="12">T95/S95*100</f>
        <v>100</v>
      </c>
      <c r="V95" s="10"/>
      <c r="W95" s="10"/>
      <c r="X95" s="134"/>
      <c r="Y95" s="134"/>
      <c r="Z95" s="58"/>
      <c r="AA95" s="58"/>
      <c r="AB95" s="58"/>
      <c r="AC95" s="58"/>
    </row>
    <row r="96" spans="1:29" ht="15">
      <c r="A96" s="220"/>
      <c r="B96" s="9">
        <v>11</v>
      </c>
      <c r="C96" s="47" t="s">
        <v>264</v>
      </c>
      <c r="D96" s="28">
        <v>8117</v>
      </c>
      <c r="E96" s="28">
        <v>8117</v>
      </c>
      <c r="F96" s="28">
        <v>6561</v>
      </c>
      <c r="G96" s="10">
        <v>1</v>
      </c>
      <c r="H96" s="10">
        <v>1</v>
      </c>
      <c r="I96" s="133">
        <v>180.8</v>
      </c>
      <c r="J96" s="133">
        <v>100.4</v>
      </c>
      <c r="K96" s="133">
        <v>180.8</v>
      </c>
      <c r="L96" s="133">
        <v>100.4</v>
      </c>
      <c r="M96" s="133">
        <v>0</v>
      </c>
      <c r="N96" s="133">
        <v>0</v>
      </c>
      <c r="O96" s="26">
        <f t="shared" si="10"/>
        <v>100</v>
      </c>
      <c r="P96" s="133">
        <v>180.8</v>
      </c>
      <c r="Q96" s="133">
        <v>100.4</v>
      </c>
      <c r="R96" s="26">
        <f>Q96/P96*100</f>
        <v>55.530973451327434</v>
      </c>
      <c r="S96" s="9">
        <v>161</v>
      </c>
      <c r="T96" s="9">
        <v>150</v>
      </c>
      <c r="U96" s="26">
        <f t="shared" si="12"/>
        <v>93.16770186335404</v>
      </c>
      <c r="V96" s="9"/>
      <c r="W96" s="9"/>
      <c r="X96" s="134"/>
      <c r="Y96" s="134"/>
      <c r="Z96" s="58"/>
      <c r="AA96" s="58"/>
      <c r="AB96" s="58"/>
      <c r="AC96" s="58"/>
    </row>
    <row r="97" spans="1:29" ht="15">
      <c r="A97" s="220"/>
      <c r="B97" s="9">
        <v>12</v>
      </c>
      <c r="C97" s="47" t="s">
        <v>266</v>
      </c>
      <c r="D97" s="28">
        <v>5342</v>
      </c>
      <c r="E97" s="28">
        <v>5200</v>
      </c>
      <c r="F97" s="28">
        <v>3229</v>
      </c>
      <c r="G97" s="9">
        <v>1</v>
      </c>
      <c r="H97" s="9">
        <v>1</v>
      </c>
      <c r="I97" s="133">
        <v>21.4</v>
      </c>
      <c r="J97" s="133">
        <v>21.4</v>
      </c>
      <c r="K97" s="133">
        <v>21.4</v>
      </c>
      <c r="L97" s="133">
        <v>21.4</v>
      </c>
      <c r="M97" s="133">
        <v>0</v>
      </c>
      <c r="N97" s="133">
        <v>0</v>
      </c>
      <c r="O97" s="26">
        <f t="shared" si="10"/>
        <v>100</v>
      </c>
      <c r="P97" s="133">
        <v>21.4</v>
      </c>
      <c r="Q97" s="133">
        <v>21.4</v>
      </c>
      <c r="R97" s="26">
        <f>Q97/P97*100</f>
        <v>100</v>
      </c>
      <c r="S97" s="9">
        <v>117</v>
      </c>
      <c r="T97" s="9">
        <v>100</v>
      </c>
      <c r="U97" s="26">
        <f t="shared" si="12"/>
        <v>85.470085470085465</v>
      </c>
      <c r="V97" s="9"/>
      <c r="W97" s="9"/>
      <c r="X97" s="134"/>
      <c r="Y97" s="134"/>
      <c r="Z97" s="58"/>
      <c r="AA97" s="58"/>
      <c r="AB97" s="58"/>
      <c r="AC97" s="58"/>
    </row>
    <row r="98" spans="1:29" ht="15">
      <c r="A98" s="220"/>
      <c r="B98" s="9">
        <v>13</v>
      </c>
      <c r="C98" s="47" t="s">
        <v>270</v>
      </c>
      <c r="D98" s="28">
        <v>27617</v>
      </c>
      <c r="E98" s="28">
        <v>4800</v>
      </c>
      <c r="F98" s="28">
        <v>4093</v>
      </c>
      <c r="G98" s="9">
        <v>1</v>
      </c>
      <c r="H98" s="9">
        <v>1</v>
      </c>
      <c r="I98" s="133">
        <v>8.7959999999999994</v>
      </c>
      <c r="J98" s="133">
        <v>8.7959999999999994</v>
      </c>
      <c r="K98" s="133">
        <v>8.7959999999999994</v>
      </c>
      <c r="L98" s="133">
        <v>8.7959999999999994</v>
      </c>
      <c r="M98" s="133">
        <v>0</v>
      </c>
      <c r="N98" s="133">
        <v>0</v>
      </c>
      <c r="O98" s="26">
        <f t="shared" si="10"/>
        <v>100</v>
      </c>
      <c r="P98" s="133">
        <v>8.7959999999999994</v>
      </c>
      <c r="Q98" s="133">
        <v>8.7959999999999994</v>
      </c>
      <c r="R98" s="26">
        <f>Q98/P98*100</f>
        <v>100</v>
      </c>
      <c r="S98" s="9">
        <v>13</v>
      </c>
      <c r="T98" s="9">
        <v>13</v>
      </c>
      <c r="U98" s="26">
        <f t="shared" si="12"/>
        <v>100</v>
      </c>
      <c r="V98" s="9"/>
      <c r="W98" s="9"/>
      <c r="X98" s="134"/>
      <c r="Y98" s="134"/>
      <c r="Z98" s="58"/>
      <c r="AA98" s="58"/>
      <c r="AB98" s="58"/>
      <c r="AC98" s="58"/>
    </row>
    <row r="99" spans="1:29" ht="24">
      <c r="A99" s="220"/>
      <c r="B99" s="9">
        <v>14</v>
      </c>
      <c r="C99" s="45" t="s">
        <v>272</v>
      </c>
      <c r="D99" s="28">
        <v>3506</v>
      </c>
      <c r="E99" s="28">
        <v>1918</v>
      </c>
      <c r="F99" s="28">
        <v>1258.3</v>
      </c>
      <c r="G99" s="10">
        <v>1</v>
      </c>
      <c r="H99" s="10">
        <v>1</v>
      </c>
      <c r="I99" s="133">
        <v>13</v>
      </c>
      <c r="J99" s="133">
        <v>11</v>
      </c>
      <c r="K99" s="133">
        <v>11</v>
      </c>
      <c r="L99" s="133">
        <v>11</v>
      </c>
      <c r="M99" s="133">
        <v>0</v>
      </c>
      <c r="N99" s="133">
        <v>0</v>
      </c>
      <c r="O99" s="26">
        <f t="shared" si="10"/>
        <v>84.615384615384613</v>
      </c>
      <c r="P99" s="133">
        <v>0</v>
      </c>
      <c r="Q99" s="133">
        <v>0</v>
      </c>
      <c r="R99" s="28">
        <v>0</v>
      </c>
      <c r="S99" s="9">
        <v>42</v>
      </c>
      <c r="T99" s="9">
        <v>42</v>
      </c>
      <c r="U99" s="26">
        <f t="shared" si="12"/>
        <v>100</v>
      </c>
      <c r="V99" s="9"/>
      <c r="W99" s="9"/>
      <c r="X99" s="134"/>
      <c r="Y99" s="134"/>
      <c r="Z99" s="58"/>
      <c r="AA99" s="58"/>
      <c r="AB99" s="58"/>
      <c r="AC99" s="58"/>
    </row>
    <row r="100" spans="1:29" ht="24">
      <c r="A100" s="220"/>
      <c r="B100" s="9">
        <v>15</v>
      </c>
      <c r="C100" s="45" t="s">
        <v>275</v>
      </c>
      <c r="D100" s="28">
        <v>4621.3</v>
      </c>
      <c r="E100" s="28">
        <v>3204.2</v>
      </c>
      <c r="F100" s="28">
        <v>2851</v>
      </c>
      <c r="G100" s="9">
        <v>1</v>
      </c>
      <c r="H100" s="9">
        <v>1</v>
      </c>
      <c r="I100" s="133">
        <v>53.3</v>
      </c>
      <c r="J100" s="133">
        <v>53.3</v>
      </c>
      <c r="K100" s="133">
        <v>39.6</v>
      </c>
      <c r="L100" s="133">
        <v>20.675000000000001</v>
      </c>
      <c r="M100" s="133">
        <v>1.45</v>
      </c>
      <c r="N100" s="133">
        <v>1.45</v>
      </c>
      <c r="O100" s="26">
        <f t="shared" si="10"/>
        <v>74.296435272045031</v>
      </c>
      <c r="P100" s="133">
        <v>9.4760000000000009</v>
      </c>
      <c r="Q100" s="133">
        <v>6.48</v>
      </c>
      <c r="R100" s="26">
        <f>Q100/P100*100</f>
        <v>68.383284086112283</v>
      </c>
      <c r="S100" s="9">
        <v>95</v>
      </c>
      <c r="T100" s="9">
        <v>71</v>
      </c>
      <c r="U100" s="26">
        <f t="shared" si="12"/>
        <v>74.73684210526315</v>
      </c>
      <c r="V100" s="9">
        <v>43</v>
      </c>
      <c r="W100" s="9">
        <v>12</v>
      </c>
      <c r="X100" s="134"/>
      <c r="Y100" s="134"/>
      <c r="Z100" s="58"/>
      <c r="AA100" s="58"/>
      <c r="AB100" s="58"/>
      <c r="AC100" s="58"/>
    </row>
    <row r="101" spans="1:29" ht="24">
      <c r="A101" s="220"/>
      <c r="B101" s="9">
        <v>16</v>
      </c>
      <c r="C101" s="47" t="s">
        <v>277</v>
      </c>
      <c r="D101" s="28">
        <v>17000</v>
      </c>
      <c r="E101" s="28">
        <v>2500</v>
      </c>
      <c r="F101" s="28">
        <v>17500</v>
      </c>
      <c r="G101" s="9">
        <v>1</v>
      </c>
      <c r="H101" s="9">
        <v>1</v>
      </c>
      <c r="I101" s="133">
        <v>42.844999999999999</v>
      </c>
      <c r="J101" s="133">
        <v>33.716999999999999</v>
      </c>
      <c r="K101" s="133">
        <v>42.844999999999999</v>
      </c>
      <c r="L101" s="133">
        <v>33.716999999999999</v>
      </c>
      <c r="M101" s="133">
        <v>0</v>
      </c>
      <c r="N101" s="133">
        <v>0</v>
      </c>
      <c r="O101" s="26">
        <f t="shared" si="10"/>
        <v>100</v>
      </c>
      <c r="P101" s="133">
        <v>93</v>
      </c>
      <c r="Q101" s="133">
        <v>88</v>
      </c>
      <c r="R101" s="26">
        <f>Q101/P101*100</f>
        <v>94.623655913978496</v>
      </c>
      <c r="S101" s="9">
        <v>308</v>
      </c>
      <c r="T101" s="9">
        <v>300</v>
      </c>
      <c r="U101" s="26">
        <f t="shared" si="12"/>
        <v>97.402597402597408</v>
      </c>
      <c r="V101" s="9">
        <v>55</v>
      </c>
      <c r="W101" s="9">
        <v>40</v>
      </c>
      <c r="X101" s="134"/>
      <c r="Y101" s="134"/>
      <c r="Z101" s="58"/>
      <c r="AA101" s="58"/>
      <c r="AB101" s="58"/>
      <c r="AC101" s="58"/>
    </row>
    <row r="102" spans="1:29" ht="24">
      <c r="A102" s="220"/>
      <c r="B102" s="9">
        <v>17</v>
      </c>
      <c r="C102" s="45" t="s">
        <v>279</v>
      </c>
      <c r="D102" s="28">
        <v>12908</v>
      </c>
      <c r="E102" s="28">
        <v>5991</v>
      </c>
      <c r="F102" s="28">
        <v>12000</v>
      </c>
      <c r="G102" s="9">
        <v>4</v>
      </c>
      <c r="H102" s="9">
        <v>4</v>
      </c>
      <c r="I102" s="133">
        <v>156.56</v>
      </c>
      <c r="J102" s="133">
        <v>111.16</v>
      </c>
      <c r="K102" s="133">
        <v>156.56</v>
      </c>
      <c r="L102" s="133">
        <v>111.16</v>
      </c>
      <c r="M102" s="133">
        <v>0</v>
      </c>
      <c r="N102" s="133">
        <v>0</v>
      </c>
      <c r="O102" s="26">
        <f t="shared" si="10"/>
        <v>100</v>
      </c>
      <c r="P102" s="133">
        <v>0</v>
      </c>
      <c r="Q102" s="133">
        <v>0</v>
      </c>
      <c r="R102" s="28">
        <v>0</v>
      </c>
      <c r="S102" s="9">
        <v>65</v>
      </c>
      <c r="T102" s="9">
        <v>65</v>
      </c>
      <c r="U102" s="26">
        <f t="shared" si="12"/>
        <v>100</v>
      </c>
      <c r="V102" s="9">
        <v>268</v>
      </c>
      <c r="W102" s="9">
        <v>7</v>
      </c>
      <c r="X102" s="134"/>
      <c r="Y102" s="134"/>
      <c r="Z102" s="58"/>
      <c r="AA102" s="58"/>
      <c r="AB102" s="58"/>
      <c r="AC102" s="58"/>
    </row>
    <row r="103" spans="1:29" ht="24">
      <c r="A103" s="220"/>
      <c r="B103" s="9">
        <v>18</v>
      </c>
      <c r="C103" s="47" t="s">
        <v>283</v>
      </c>
      <c r="D103" s="55">
        <v>4700</v>
      </c>
      <c r="E103" s="55">
        <v>4700</v>
      </c>
      <c r="F103" s="55">
        <v>4200</v>
      </c>
      <c r="G103" s="55">
        <v>4</v>
      </c>
      <c r="H103" s="55">
        <v>4</v>
      </c>
      <c r="I103" s="55">
        <v>75</v>
      </c>
      <c r="J103" s="55">
        <v>71.25</v>
      </c>
      <c r="K103" s="55">
        <v>75</v>
      </c>
      <c r="L103" s="55">
        <v>71.25</v>
      </c>
      <c r="M103" s="133">
        <v>0</v>
      </c>
      <c r="N103" s="133">
        <v>0</v>
      </c>
      <c r="O103" s="26">
        <f t="shared" si="10"/>
        <v>100</v>
      </c>
      <c r="P103" s="133">
        <v>0</v>
      </c>
      <c r="Q103" s="133">
        <v>0</v>
      </c>
      <c r="R103" s="28">
        <v>0</v>
      </c>
      <c r="S103" s="55">
        <v>91</v>
      </c>
      <c r="T103" s="55">
        <v>90</v>
      </c>
      <c r="U103" s="26">
        <f t="shared" si="12"/>
        <v>98.901098901098905</v>
      </c>
      <c r="V103" s="55"/>
      <c r="W103" s="55"/>
      <c r="X103" s="134"/>
      <c r="Y103" s="134"/>
      <c r="Z103" s="58"/>
      <c r="AA103" s="58"/>
      <c r="AB103" s="58"/>
      <c r="AC103" s="58"/>
    </row>
    <row r="104" spans="1:29" ht="24">
      <c r="A104" s="220"/>
      <c r="B104" s="9">
        <v>19</v>
      </c>
      <c r="C104" s="45" t="s">
        <v>285</v>
      </c>
      <c r="D104" s="28">
        <v>4700</v>
      </c>
      <c r="E104" s="28">
        <v>1600</v>
      </c>
      <c r="F104" s="28">
        <v>1518</v>
      </c>
      <c r="G104" s="9">
        <v>5</v>
      </c>
      <c r="H104" s="9">
        <v>5</v>
      </c>
      <c r="I104" s="133">
        <v>47.335999999999999</v>
      </c>
      <c r="J104" s="133">
        <v>34</v>
      </c>
      <c r="K104" s="133">
        <v>34</v>
      </c>
      <c r="L104" s="133">
        <v>34</v>
      </c>
      <c r="M104" s="133">
        <v>2.5</v>
      </c>
      <c r="N104" s="133">
        <v>2.5</v>
      </c>
      <c r="O104" s="26">
        <f t="shared" si="10"/>
        <v>71.826939327361842</v>
      </c>
      <c r="P104" s="133">
        <v>0</v>
      </c>
      <c r="Q104" s="133">
        <v>0</v>
      </c>
      <c r="R104" s="28">
        <v>0</v>
      </c>
      <c r="S104" s="9">
        <v>455</v>
      </c>
      <c r="T104" s="9">
        <v>455</v>
      </c>
      <c r="U104" s="26">
        <f t="shared" si="12"/>
        <v>100</v>
      </c>
      <c r="V104" s="9">
        <v>21</v>
      </c>
      <c r="W104" s="9">
        <v>13</v>
      </c>
      <c r="X104" s="134"/>
      <c r="Y104" s="134"/>
      <c r="Z104" s="58"/>
      <c r="AA104" s="58"/>
      <c r="AB104" s="58"/>
      <c r="AC104" s="58"/>
    </row>
    <row r="105" spans="1:29" ht="24">
      <c r="A105" s="220"/>
      <c r="B105" s="9">
        <v>20</v>
      </c>
      <c r="C105" s="45" t="s">
        <v>287</v>
      </c>
      <c r="D105" s="28">
        <v>9750</v>
      </c>
      <c r="E105" s="28">
        <v>4576</v>
      </c>
      <c r="F105" s="28">
        <v>2155.5</v>
      </c>
      <c r="G105" s="9">
        <v>2</v>
      </c>
      <c r="H105" s="9">
        <v>2</v>
      </c>
      <c r="I105" s="133">
        <v>107.05</v>
      </c>
      <c r="J105" s="133">
        <v>107.05</v>
      </c>
      <c r="K105" s="133">
        <v>53.4</v>
      </c>
      <c r="L105" s="133">
        <v>53.4</v>
      </c>
      <c r="M105" s="133">
        <v>0</v>
      </c>
      <c r="N105" s="133">
        <v>0</v>
      </c>
      <c r="O105" s="26">
        <f t="shared" si="10"/>
        <v>49.883232134516582</v>
      </c>
      <c r="P105" s="133">
        <v>0</v>
      </c>
      <c r="Q105" s="133">
        <v>0</v>
      </c>
      <c r="R105" s="28">
        <v>0</v>
      </c>
      <c r="S105" s="9">
        <v>200</v>
      </c>
      <c r="T105" s="9">
        <v>100</v>
      </c>
      <c r="U105" s="26">
        <f t="shared" si="12"/>
        <v>50</v>
      </c>
      <c r="V105" s="10"/>
      <c r="W105" s="10"/>
      <c r="X105" s="134"/>
      <c r="Y105" s="134"/>
      <c r="Z105" s="58"/>
      <c r="AA105" s="58"/>
      <c r="AB105" s="58"/>
      <c r="AC105" s="58"/>
    </row>
    <row r="106" spans="1:29" ht="24">
      <c r="A106" s="220"/>
      <c r="B106" s="9">
        <v>21</v>
      </c>
      <c r="C106" s="47" t="s">
        <v>288</v>
      </c>
      <c r="D106" s="28">
        <v>16830</v>
      </c>
      <c r="E106" s="28">
        <v>5000</v>
      </c>
      <c r="F106" s="28">
        <v>3200</v>
      </c>
      <c r="G106" s="9">
        <v>3</v>
      </c>
      <c r="H106" s="9">
        <v>3</v>
      </c>
      <c r="I106" s="133">
        <v>78</v>
      </c>
      <c r="J106" s="133">
        <v>78</v>
      </c>
      <c r="K106" s="133">
        <v>54</v>
      </c>
      <c r="L106" s="133">
        <v>54</v>
      </c>
      <c r="M106" s="133">
        <v>0</v>
      </c>
      <c r="N106" s="133">
        <v>0</v>
      </c>
      <c r="O106" s="26">
        <f t="shared" si="10"/>
        <v>69.230769230769226</v>
      </c>
      <c r="P106" s="133">
        <v>0</v>
      </c>
      <c r="Q106" s="133">
        <v>0</v>
      </c>
      <c r="R106" s="28">
        <v>0</v>
      </c>
      <c r="S106" s="9">
        <v>300</v>
      </c>
      <c r="T106" s="9">
        <v>200</v>
      </c>
      <c r="U106" s="26">
        <f t="shared" si="12"/>
        <v>66.666666666666657</v>
      </c>
      <c r="V106" s="9"/>
      <c r="W106" s="9"/>
      <c r="X106" s="134"/>
      <c r="Y106" s="134"/>
      <c r="Z106" s="58"/>
      <c r="AA106" s="58"/>
      <c r="AB106" s="58"/>
      <c r="AC106" s="58"/>
    </row>
    <row r="107" spans="1:29" ht="24">
      <c r="A107" s="220"/>
      <c r="B107" s="9">
        <v>22</v>
      </c>
      <c r="C107" s="47" t="s">
        <v>289</v>
      </c>
      <c r="D107" s="26">
        <v>11796.73</v>
      </c>
      <c r="E107" s="26">
        <v>3274</v>
      </c>
      <c r="F107" s="26">
        <v>3274</v>
      </c>
      <c r="G107" s="10">
        <v>15</v>
      </c>
      <c r="H107" s="10">
        <v>15</v>
      </c>
      <c r="I107" s="132">
        <v>87.688999999999993</v>
      </c>
      <c r="J107" s="132">
        <v>30.956</v>
      </c>
      <c r="K107" s="132">
        <v>41.787999999999997</v>
      </c>
      <c r="L107" s="132">
        <v>30.956</v>
      </c>
      <c r="M107" s="132">
        <v>5.681</v>
      </c>
      <c r="N107" s="132">
        <v>5.681</v>
      </c>
      <c r="O107" s="26">
        <f t="shared" si="10"/>
        <v>47.654779960998525</v>
      </c>
      <c r="P107" s="133">
        <v>0</v>
      </c>
      <c r="Q107" s="133">
        <v>0</v>
      </c>
      <c r="R107" s="28">
        <v>0</v>
      </c>
      <c r="S107" s="10">
        <v>67</v>
      </c>
      <c r="T107" s="10">
        <v>67</v>
      </c>
      <c r="U107" s="26">
        <f t="shared" si="12"/>
        <v>100</v>
      </c>
      <c r="V107" s="10"/>
      <c r="W107" s="10"/>
      <c r="X107" s="134"/>
      <c r="Y107" s="134"/>
      <c r="Z107" s="58"/>
      <c r="AA107" s="58"/>
      <c r="AB107" s="58"/>
      <c r="AC107" s="58"/>
    </row>
    <row r="108" spans="1:29" ht="15">
      <c r="A108" s="220"/>
      <c r="B108" s="9">
        <v>23</v>
      </c>
      <c r="C108" s="14" t="s">
        <v>291</v>
      </c>
      <c r="D108" s="26">
        <v>5700</v>
      </c>
      <c r="E108" s="26">
        <v>2700</v>
      </c>
      <c r="F108" s="26">
        <v>3342.33</v>
      </c>
      <c r="G108" s="10">
        <v>3</v>
      </c>
      <c r="H108" s="10">
        <v>3</v>
      </c>
      <c r="I108" s="132">
        <v>71.406999999999996</v>
      </c>
      <c r="J108" s="132">
        <v>49.67</v>
      </c>
      <c r="K108" s="132">
        <v>49.7</v>
      </c>
      <c r="L108" s="132">
        <v>49.67</v>
      </c>
      <c r="M108" s="132">
        <v>0</v>
      </c>
      <c r="N108" s="132">
        <v>0</v>
      </c>
      <c r="O108" s="26">
        <f t="shared" si="10"/>
        <v>69.601019507891394</v>
      </c>
      <c r="P108" s="133">
        <v>0</v>
      </c>
      <c r="Q108" s="133">
        <v>0</v>
      </c>
      <c r="R108" s="28">
        <v>0</v>
      </c>
      <c r="S108" s="10">
        <v>44</v>
      </c>
      <c r="T108" s="10">
        <v>44</v>
      </c>
      <c r="U108" s="26">
        <f t="shared" si="12"/>
        <v>100</v>
      </c>
      <c r="V108" s="10">
        <v>12</v>
      </c>
      <c r="W108" s="10">
        <v>12</v>
      </c>
      <c r="X108" s="134"/>
      <c r="Y108" s="134"/>
      <c r="Z108" s="58"/>
      <c r="AA108" s="58"/>
      <c r="AB108" s="58"/>
      <c r="AC108" s="58"/>
    </row>
    <row r="109" spans="1:29" ht="24">
      <c r="A109" s="220"/>
      <c r="B109" s="9">
        <v>24</v>
      </c>
      <c r="C109" s="47" t="s">
        <v>293</v>
      </c>
      <c r="D109" s="139">
        <v>6611.7</v>
      </c>
      <c r="E109" s="26">
        <v>3569</v>
      </c>
      <c r="F109" s="26">
        <v>1200</v>
      </c>
      <c r="G109" s="10">
        <v>5</v>
      </c>
      <c r="H109" s="10">
        <v>5</v>
      </c>
      <c r="I109" s="132">
        <v>84.06</v>
      </c>
      <c r="J109" s="132">
        <v>58.195</v>
      </c>
      <c r="K109" s="132">
        <v>84.06</v>
      </c>
      <c r="L109" s="132">
        <v>58.195</v>
      </c>
      <c r="M109" s="132">
        <v>0</v>
      </c>
      <c r="N109" s="132">
        <v>0</v>
      </c>
      <c r="O109" s="26">
        <f t="shared" si="10"/>
        <v>100</v>
      </c>
      <c r="P109" s="133">
        <v>0</v>
      </c>
      <c r="Q109" s="133">
        <v>0</v>
      </c>
      <c r="R109" s="28">
        <v>0</v>
      </c>
      <c r="S109" s="9">
        <v>0</v>
      </c>
      <c r="T109" s="9">
        <v>0</v>
      </c>
      <c r="U109" s="26">
        <v>0</v>
      </c>
      <c r="V109" s="9"/>
      <c r="W109" s="9"/>
      <c r="X109" s="134"/>
      <c r="Y109" s="134"/>
      <c r="Z109" s="58"/>
      <c r="AA109" s="58"/>
      <c r="AB109" s="58"/>
      <c r="AC109" s="58"/>
    </row>
    <row r="110" spans="1:29" ht="24">
      <c r="A110" s="220"/>
      <c r="B110" s="9">
        <v>25</v>
      </c>
      <c r="C110" s="45" t="s">
        <v>297</v>
      </c>
      <c r="D110" s="140">
        <v>6719</v>
      </c>
      <c r="E110" s="140">
        <v>1140</v>
      </c>
      <c r="F110" s="140">
        <v>151</v>
      </c>
      <c r="G110" s="61">
        <v>1</v>
      </c>
      <c r="H110" s="61">
        <v>1</v>
      </c>
      <c r="I110" s="147">
        <v>17.87</v>
      </c>
      <c r="J110" s="147">
        <v>16.329999999999998</v>
      </c>
      <c r="K110" s="147">
        <v>17.87</v>
      </c>
      <c r="L110" s="147">
        <v>16.329999999999998</v>
      </c>
      <c r="M110" s="147">
        <v>0.94</v>
      </c>
      <c r="N110" s="147">
        <v>0.83</v>
      </c>
      <c r="O110" s="26">
        <f t="shared" si="10"/>
        <v>100</v>
      </c>
      <c r="P110" s="133">
        <v>0</v>
      </c>
      <c r="Q110" s="133">
        <v>0</v>
      </c>
      <c r="R110" s="28">
        <v>0</v>
      </c>
      <c r="S110" s="61">
        <v>0</v>
      </c>
      <c r="T110" s="61">
        <v>0</v>
      </c>
      <c r="U110" s="26">
        <v>0</v>
      </c>
      <c r="V110" s="61">
        <v>18</v>
      </c>
      <c r="W110" s="61"/>
      <c r="X110" s="134"/>
      <c r="Y110" s="134"/>
      <c r="Z110" s="58"/>
      <c r="AA110" s="58"/>
      <c r="AB110" s="58"/>
      <c r="AC110" s="58"/>
    </row>
    <row r="111" spans="1:29" ht="24">
      <c r="A111" s="220"/>
      <c r="B111" s="9">
        <v>26</v>
      </c>
      <c r="C111" s="45" t="s">
        <v>299</v>
      </c>
      <c r="D111" s="26">
        <v>5766</v>
      </c>
      <c r="E111" s="26">
        <v>3346</v>
      </c>
      <c r="F111" s="26">
        <v>3390</v>
      </c>
      <c r="G111" s="10">
        <v>1</v>
      </c>
      <c r="H111" s="10">
        <v>1</v>
      </c>
      <c r="I111" s="132">
        <v>106.477</v>
      </c>
      <c r="J111" s="132">
        <v>80.5</v>
      </c>
      <c r="K111" s="132">
        <v>91.132000000000005</v>
      </c>
      <c r="L111" s="132">
        <v>80.5</v>
      </c>
      <c r="M111" s="132">
        <v>0</v>
      </c>
      <c r="N111" s="132">
        <v>0</v>
      </c>
      <c r="O111" s="26">
        <f t="shared" si="10"/>
        <v>85.588436939432938</v>
      </c>
      <c r="P111" s="133">
        <v>0</v>
      </c>
      <c r="Q111" s="133">
        <v>0</v>
      </c>
      <c r="R111" s="28">
        <v>0</v>
      </c>
      <c r="S111" s="10">
        <v>330</v>
      </c>
      <c r="T111" s="10">
        <v>300</v>
      </c>
      <c r="U111" s="26">
        <f t="shared" si="12"/>
        <v>90.909090909090907</v>
      </c>
      <c r="V111" s="10"/>
      <c r="W111" s="10"/>
      <c r="X111" s="134"/>
      <c r="Y111" s="134"/>
      <c r="Z111" s="58"/>
      <c r="AA111" s="58"/>
      <c r="AB111" s="58"/>
      <c r="AC111" s="58"/>
    </row>
    <row r="112" spans="1:29" ht="24">
      <c r="A112" s="220"/>
      <c r="B112" s="9">
        <v>27</v>
      </c>
      <c r="C112" s="47" t="s">
        <v>301</v>
      </c>
      <c r="D112" s="141">
        <v>5017</v>
      </c>
      <c r="E112" s="142">
        <v>3874</v>
      </c>
      <c r="F112" s="142">
        <v>1226</v>
      </c>
      <c r="G112" s="55">
        <v>4</v>
      </c>
      <c r="H112" s="55">
        <v>4</v>
      </c>
      <c r="I112" s="148">
        <v>168.52</v>
      </c>
      <c r="J112" s="148">
        <v>91.83</v>
      </c>
      <c r="K112" s="149">
        <v>147</v>
      </c>
      <c r="L112" s="148">
        <v>91.83</v>
      </c>
      <c r="M112" s="148">
        <v>0</v>
      </c>
      <c r="N112" s="148">
        <v>0</v>
      </c>
      <c r="O112" s="26">
        <f t="shared" si="10"/>
        <v>87.230002373605501</v>
      </c>
      <c r="P112" s="133">
        <v>0</v>
      </c>
      <c r="Q112" s="133">
        <v>0</v>
      </c>
      <c r="R112" s="28">
        <v>0</v>
      </c>
      <c r="S112" s="55">
        <v>565</v>
      </c>
      <c r="T112" s="55">
        <v>492</v>
      </c>
      <c r="U112" s="26">
        <f t="shared" si="12"/>
        <v>87.079646017699119</v>
      </c>
      <c r="V112" s="55">
        <v>3</v>
      </c>
      <c r="W112" s="55">
        <v>3</v>
      </c>
      <c r="X112" s="134"/>
      <c r="Y112" s="134"/>
      <c r="Z112" s="58"/>
      <c r="AA112" s="58"/>
      <c r="AB112" s="58"/>
      <c r="AC112" s="58"/>
    </row>
    <row r="113" spans="1:29" ht="15">
      <c r="A113" s="220"/>
      <c r="B113" s="9">
        <v>28</v>
      </c>
      <c r="C113" s="47" t="s">
        <v>305</v>
      </c>
      <c r="D113" s="28">
        <v>20596.8</v>
      </c>
      <c r="E113" s="28">
        <v>10298.9</v>
      </c>
      <c r="F113" s="28">
        <v>10298.9</v>
      </c>
      <c r="G113" s="9">
        <v>1</v>
      </c>
      <c r="H113" s="9">
        <v>1</v>
      </c>
      <c r="I113" s="133">
        <v>186.37</v>
      </c>
      <c r="J113" s="133">
        <v>100.68</v>
      </c>
      <c r="K113" s="133">
        <v>150.68</v>
      </c>
      <c r="L113" s="133">
        <v>100.68</v>
      </c>
      <c r="M113" s="133">
        <v>0</v>
      </c>
      <c r="N113" s="133">
        <v>0</v>
      </c>
      <c r="O113" s="26">
        <f t="shared" si="10"/>
        <v>80.849922197778611</v>
      </c>
      <c r="P113" s="133">
        <v>48.7</v>
      </c>
      <c r="Q113" s="133">
        <v>30</v>
      </c>
      <c r="R113" s="26">
        <f>Q113/P113*100</f>
        <v>61.601642710472269</v>
      </c>
      <c r="S113" s="9">
        <v>778</v>
      </c>
      <c r="T113" s="9">
        <v>580</v>
      </c>
      <c r="U113" s="26">
        <f t="shared" si="12"/>
        <v>74.550128534704371</v>
      </c>
      <c r="V113" s="9">
        <v>20</v>
      </c>
      <c r="W113" s="9">
        <v>0</v>
      </c>
      <c r="X113" s="134"/>
      <c r="Y113" s="134"/>
      <c r="Z113" s="58"/>
      <c r="AA113" s="58"/>
      <c r="AB113" s="58"/>
      <c r="AC113" s="58"/>
    </row>
    <row r="114" spans="1:29" ht="15">
      <c r="A114" s="220"/>
      <c r="B114" s="9">
        <v>29</v>
      </c>
      <c r="C114" s="47" t="s">
        <v>308</v>
      </c>
      <c r="D114" s="28">
        <v>4366</v>
      </c>
      <c r="E114" s="28">
        <v>4366</v>
      </c>
      <c r="F114" s="28">
        <v>4180</v>
      </c>
      <c r="G114" s="9">
        <v>5</v>
      </c>
      <c r="H114" s="9">
        <v>5</v>
      </c>
      <c r="I114" s="133">
        <v>213</v>
      </c>
      <c r="J114" s="133">
        <v>97.32</v>
      </c>
      <c r="K114" s="133">
        <v>227.58</v>
      </c>
      <c r="L114" s="133">
        <v>111.9</v>
      </c>
      <c r="M114" s="133">
        <v>5.3949999999999996</v>
      </c>
      <c r="N114" s="133">
        <v>5.3949999999999996</v>
      </c>
      <c r="O114" s="26">
        <f t="shared" si="10"/>
        <v>106.84507042253522</v>
      </c>
      <c r="P114" s="133">
        <v>205</v>
      </c>
      <c r="Q114" s="133">
        <v>82</v>
      </c>
      <c r="R114" s="26">
        <f>Q114/P114*100</f>
        <v>40</v>
      </c>
      <c r="S114" s="9">
        <v>132</v>
      </c>
      <c r="T114" s="9">
        <v>125</v>
      </c>
      <c r="U114" s="26">
        <f t="shared" si="12"/>
        <v>94.696969696969703</v>
      </c>
      <c r="V114" s="9">
        <v>13</v>
      </c>
      <c r="W114" s="9">
        <v>8</v>
      </c>
      <c r="X114" s="134"/>
      <c r="Y114" s="134"/>
      <c r="Z114" s="58"/>
      <c r="AA114" s="58"/>
      <c r="AB114" s="58"/>
      <c r="AC114" s="58"/>
    </row>
    <row r="115" spans="1:29" ht="24">
      <c r="A115" s="220"/>
      <c r="B115" s="9">
        <v>30</v>
      </c>
      <c r="C115" s="45" t="s">
        <v>310</v>
      </c>
      <c r="D115" s="28">
        <v>2695.4</v>
      </c>
      <c r="E115" s="28">
        <v>990.4</v>
      </c>
      <c r="F115" s="28">
        <v>400</v>
      </c>
      <c r="G115" s="9">
        <v>1</v>
      </c>
      <c r="H115" s="9">
        <v>1</v>
      </c>
      <c r="I115" s="133">
        <v>30.8</v>
      </c>
      <c r="J115" s="133">
        <v>30.8</v>
      </c>
      <c r="K115" s="133">
        <v>30.8</v>
      </c>
      <c r="L115" s="133">
        <v>30.8</v>
      </c>
      <c r="M115" s="133">
        <v>0</v>
      </c>
      <c r="N115" s="133">
        <v>0</v>
      </c>
      <c r="O115" s="26">
        <f t="shared" si="10"/>
        <v>100</v>
      </c>
      <c r="P115" s="133">
        <v>0</v>
      </c>
      <c r="Q115" s="133">
        <v>0</v>
      </c>
      <c r="R115" s="28">
        <v>0</v>
      </c>
      <c r="S115" s="9">
        <v>0</v>
      </c>
      <c r="T115" s="9">
        <v>0</v>
      </c>
      <c r="U115" s="26">
        <v>0</v>
      </c>
      <c r="V115" s="9">
        <v>0</v>
      </c>
      <c r="W115" s="9">
        <v>0</v>
      </c>
      <c r="X115" s="134"/>
      <c r="Y115" s="134"/>
      <c r="Z115" s="58"/>
      <c r="AA115" s="58"/>
      <c r="AB115" s="58"/>
      <c r="AC115" s="58"/>
    </row>
    <row r="116" spans="1:29" ht="24">
      <c r="A116" s="220"/>
      <c r="B116" s="9">
        <v>31</v>
      </c>
      <c r="C116" s="45" t="s">
        <v>312</v>
      </c>
      <c r="D116" s="136">
        <v>6369</v>
      </c>
      <c r="E116" s="136">
        <v>1497</v>
      </c>
      <c r="F116" s="136">
        <v>120</v>
      </c>
      <c r="G116" s="51">
        <v>1</v>
      </c>
      <c r="H116" s="51">
        <v>1</v>
      </c>
      <c r="I116" s="143">
        <v>31.72</v>
      </c>
      <c r="J116" s="143">
        <v>20.69</v>
      </c>
      <c r="K116" s="143">
        <v>31.72</v>
      </c>
      <c r="L116" s="143">
        <v>20.69</v>
      </c>
      <c r="M116" s="143">
        <v>31.72</v>
      </c>
      <c r="N116" s="143">
        <v>31.72</v>
      </c>
      <c r="O116" s="26">
        <f t="shared" si="10"/>
        <v>100</v>
      </c>
      <c r="P116" s="143">
        <v>0</v>
      </c>
      <c r="Q116" s="143">
        <v>0</v>
      </c>
      <c r="R116" s="136">
        <v>0</v>
      </c>
      <c r="S116" s="51">
        <v>23</v>
      </c>
      <c r="T116" s="51">
        <v>23</v>
      </c>
      <c r="U116" s="26">
        <f t="shared" si="12"/>
        <v>100</v>
      </c>
      <c r="V116" s="51">
        <v>4</v>
      </c>
      <c r="W116" s="55">
        <v>4</v>
      </c>
      <c r="X116" s="134"/>
      <c r="Y116" s="134"/>
      <c r="Z116" s="58"/>
      <c r="AA116" s="58"/>
      <c r="AB116" s="58"/>
      <c r="AC116" s="58"/>
    </row>
    <row r="117" spans="1:29" ht="24">
      <c r="A117" s="220"/>
      <c r="B117" s="9">
        <v>32</v>
      </c>
      <c r="C117" s="45" t="s">
        <v>314</v>
      </c>
      <c r="D117" s="136">
        <v>3581.9</v>
      </c>
      <c r="E117" s="136">
        <v>927</v>
      </c>
      <c r="F117" s="136">
        <v>303</v>
      </c>
      <c r="G117" s="51">
        <v>3</v>
      </c>
      <c r="H117" s="51">
        <v>3</v>
      </c>
      <c r="I117" s="143">
        <v>84.23</v>
      </c>
      <c r="J117" s="143">
        <v>74.930000000000007</v>
      </c>
      <c r="K117" s="143">
        <v>65.08</v>
      </c>
      <c r="L117" s="143">
        <v>65.08</v>
      </c>
      <c r="M117" s="143">
        <v>3.6</v>
      </c>
      <c r="N117" s="143">
        <v>3.6</v>
      </c>
      <c r="O117" s="26">
        <f t="shared" si="10"/>
        <v>77.264632553721952</v>
      </c>
      <c r="P117" s="143">
        <v>220</v>
      </c>
      <c r="Q117" s="143">
        <v>150</v>
      </c>
      <c r="R117" s="26">
        <f>Q117/P117*100</f>
        <v>68.181818181818173</v>
      </c>
      <c r="S117" s="51">
        <v>454</v>
      </c>
      <c r="T117" s="51">
        <v>400</v>
      </c>
      <c r="U117" s="26">
        <f t="shared" si="12"/>
        <v>88.105726872246692</v>
      </c>
      <c r="V117" s="51"/>
      <c r="W117" s="49"/>
      <c r="X117" s="134"/>
      <c r="Y117" s="134"/>
      <c r="Z117" s="58"/>
      <c r="AA117" s="58"/>
      <c r="AB117" s="58"/>
      <c r="AC117" s="58"/>
    </row>
    <row r="118" spans="1:29" ht="15">
      <c r="A118" s="220"/>
      <c r="B118" s="9">
        <v>33</v>
      </c>
      <c r="C118" s="47" t="s">
        <v>316</v>
      </c>
      <c r="D118" s="28">
        <v>1060</v>
      </c>
      <c r="E118" s="28">
        <v>794</v>
      </c>
      <c r="F118" s="28">
        <v>820</v>
      </c>
      <c r="G118" s="9">
        <v>1</v>
      </c>
      <c r="H118" s="9">
        <v>1</v>
      </c>
      <c r="I118" s="133">
        <v>5.5</v>
      </c>
      <c r="J118" s="133">
        <v>5.5</v>
      </c>
      <c r="K118" s="133">
        <v>5.5</v>
      </c>
      <c r="L118" s="133">
        <v>5.5</v>
      </c>
      <c r="M118" s="133">
        <v>0</v>
      </c>
      <c r="N118" s="133">
        <v>0</v>
      </c>
      <c r="O118" s="26">
        <f t="shared" si="10"/>
        <v>100</v>
      </c>
      <c r="P118" s="133">
        <v>10.6</v>
      </c>
      <c r="Q118" s="133">
        <v>3.5</v>
      </c>
      <c r="R118" s="26">
        <f>Q118/P118*100</f>
        <v>33.018867924528308</v>
      </c>
      <c r="S118" s="9">
        <v>39</v>
      </c>
      <c r="T118" s="9">
        <v>39</v>
      </c>
      <c r="U118" s="26">
        <f t="shared" si="12"/>
        <v>100</v>
      </c>
      <c r="V118" s="9">
        <v>11</v>
      </c>
      <c r="W118" s="9">
        <v>0</v>
      </c>
      <c r="X118" s="134"/>
      <c r="Y118" s="134"/>
      <c r="Z118" s="58"/>
      <c r="AA118" s="58"/>
      <c r="AB118" s="58"/>
      <c r="AC118" s="58"/>
    </row>
    <row r="119" spans="1:29" ht="15">
      <c r="A119" s="220"/>
      <c r="B119" s="9">
        <v>34</v>
      </c>
      <c r="C119" s="47" t="s">
        <v>320</v>
      </c>
      <c r="D119" s="28">
        <v>2514</v>
      </c>
      <c r="E119" s="28">
        <v>1920</v>
      </c>
      <c r="F119" s="28">
        <v>1593</v>
      </c>
      <c r="G119" s="9">
        <v>2</v>
      </c>
      <c r="H119" s="9">
        <v>2</v>
      </c>
      <c r="I119" s="133">
        <v>23.5</v>
      </c>
      <c r="J119" s="133">
        <v>23.2</v>
      </c>
      <c r="K119" s="133">
        <v>23.5</v>
      </c>
      <c r="L119" s="133">
        <v>23.2</v>
      </c>
      <c r="M119" s="133">
        <v>0</v>
      </c>
      <c r="N119" s="133">
        <v>0</v>
      </c>
      <c r="O119" s="26">
        <f t="shared" si="10"/>
        <v>100</v>
      </c>
      <c r="P119" s="133">
        <v>15.5</v>
      </c>
      <c r="Q119" s="133">
        <v>6.4</v>
      </c>
      <c r="R119" s="26">
        <f>Q119/P119*100</f>
        <v>41.29032258064516</v>
      </c>
      <c r="S119" s="9">
        <v>65</v>
      </c>
      <c r="T119" s="9">
        <v>53</v>
      </c>
      <c r="U119" s="26">
        <f t="shared" si="12"/>
        <v>81.538461538461533</v>
      </c>
      <c r="V119" s="9">
        <v>25</v>
      </c>
      <c r="W119" s="9">
        <v>0</v>
      </c>
      <c r="X119" s="134"/>
      <c r="Y119" s="134"/>
      <c r="Z119" s="58"/>
      <c r="AA119" s="58"/>
      <c r="AB119" s="58"/>
      <c r="AC119" s="58"/>
    </row>
    <row r="120" spans="1:29" ht="24">
      <c r="A120" s="220"/>
      <c r="B120" s="9">
        <v>35</v>
      </c>
      <c r="C120" s="45" t="s">
        <v>321</v>
      </c>
      <c r="D120" s="28">
        <v>3831</v>
      </c>
      <c r="E120" s="28">
        <v>2845</v>
      </c>
      <c r="F120" s="28">
        <v>2896</v>
      </c>
      <c r="G120" s="9">
        <v>6</v>
      </c>
      <c r="H120" s="9">
        <v>2</v>
      </c>
      <c r="I120" s="133">
        <v>42.51</v>
      </c>
      <c r="J120" s="133">
        <v>36.869999999999997</v>
      </c>
      <c r="K120" s="133">
        <v>32.85</v>
      </c>
      <c r="L120" s="133">
        <v>30.15</v>
      </c>
      <c r="M120" s="133">
        <v>0.3</v>
      </c>
      <c r="N120" s="133">
        <v>0.3</v>
      </c>
      <c r="O120" s="26">
        <f t="shared" si="10"/>
        <v>77.275935074100218</v>
      </c>
      <c r="P120" s="133">
        <v>9.6</v>
      </c>
      <c r="Q120" s="133">
        <v>5.0999999999999996</v>
      </c>
      <c r="R120" s="26">
        <f>Q120/P120*100</f>
        <v>53.125</v>
      </c>
      <c r="S120" s="9">
        <v>68</v>
      </c>
      <c r="T120" s="9">
        <v>33</v>
      </c>
      <c r="U120" s="26">
        <f t="shared" si="12"/>
        <v>48.529411764705884</v>
      </c>
      <c r="V120" s="9">
        <v>49</v>
      </c>
      <c r="W120" s="9">
        <v>0</v>
      </c>
      <c r="X120" s="134"/>
      <c r="Y120" s="134"/>
      <c r="Z120" s="58"/>
      <c r="AA120" s="58"/>
      <c r="AB120" s="58"/>
      <c r="AC120" s="58"/>
    </row>
    <row r="121" spans="1:29" ht="24">
      <c r="A121" s="220"/>
      <c r="B121" s="9">
        <v>36</v>
      </c>
      <c r="C121" s="45" t="s">
        <v>323</v>
      </c>
      <c r="D121" s="28">
        <v>4776</v>
      </c>
      <c r="E121" s="28">
        <v>3458</v>
      </c>
      <c r="F121" s="28">
        <v>2220</v>
      </c>
      <c r="G121" s="9">
        <v>150</v>
      </c>
      <c r="H121" s="9">
        <v>112</v>
      </c>
      <c r="I121" s="133">
        <v>422.55</v>
      </c>
      <c r="J121" s="133">
        <v>320</v>
      </c>
      <c r="K121" s="133">
        <v>280</v>
      </c>
      <c r="L121" s="133">
        <v>250</v>
      </c>
      <c r="M121" s="133">
        <v>0</v>
      </c>
      <c r="N121" s="133">
        <v>0</v>
      </c>
      <c r="O121" s="26">
        <f t="shared" si="10"/>
        <v>66.264347414507156</v>
      </c>
      <c r="P121" s="133">
        <v>32</v>
      </c>
      <c r="Q121" s="133">
        <v>20</v>
      </c>
      <c r="R121" s="26">
        <f>Q121/P121*100</f>
        <v>62.5</v>
      </c>
      <c r="S121" s="9">
        <v>49</v>
      </c>
      <c r="T121" s="9">
        <v>35</v>
      </c>
      <c r="U121" s="26">
        <f t="shared" si="12"/>
        <v>71.428571428571431</v>
      </c>
      <c r="V121" s="9">
        <v>105</v>
      </c>
      <c r="W121" s="9">
        <v>10</v>
      </c>
      <c r="X121" s="134"/>
      <c r="Y121" s="134"/>
      <c r="Z121" s="58"/>
      <c r="AA121" s="58"/>
      <c r="AB121" s="58"/>
      <c r="AC121" s="58"/>
    </row>
    <row r="122" spans="1:29" ht="24">
      <c r="A122" s="220"/>
      <c r="B122" s="9">
        <v>37</v>
      </c>
      <c r="C122" s="45" t="s">
        <v>325</v>
      </c>
      <c r="D122" s="28">
        <v>5000</v>
      </c>
      <c r="E122" s="28">
        <v>4000</v>
      </c>
      <c r="F122" s="28">
        <v>4000</v>
      </c>
      <c r="G122" s="9">
        <v>4</v>
      </c>
      <c r="H122" s="9">
        <v>4</v>
      </c>
      <c r="I122" s="133">
        <v>102</v>
      </c>
      <c r="J122" s="133">
        <v>31.1</v>
      </c>
      <c r="K122" s="133">
        <v>40.799999999999997</v>
      </c>
      <c r="L122" s="133">
        <v>22.3</v>
      </c>
      <c r="M122" s="133">
        <v>0</v>
      </c>
      <c r="N122" s="133">
        <v>0</v>
      </c>
      <c r="O122" s="26">
        <f t="shared" si="10"/>
        <v>40</v>
      </c>
      <c r="P122" s="145">
        <v>0</v>
      </c>
      <c r="Q122" s="145">
        <v>0</v>
      </c>
      <c r="R122" s="138">
        <v>0</v>
      </c>
      <c r="S122" s="9">
        <v>26</v>
      </c>
      <c r="T122" s="9">
        <v>17</v>
      </c>
      <c r="U122" s="26">
        <f t="shared" si="12"/>
        <v>65.384615384615387</v>
      </c>
      <c r="V122" s="9"/>
      <c r="W122" s="9"/>
      <c r="X122" s="134"/>
      <c r="Y122" s="134"/>
      <c r="Z122" s="58"/>
      <c r="AA122" s="58"/>
      <c r="AB122" s="58"/>
      <c r="AC122" s="58"/>
    </row>
    <row r="123" spans="1:29" ht="15">
      <c r="A123" s="220"/>
      <c r="B123" s="9">
        <v>38</v>
      </c>
      <c r="C123" s="60" t="s">
        <v>327</v>
      </c>
      <c r="D123" s="28">
        <v>7750.9368308351204</v>
      </c>
      <c r="E123" s="28">
        <v>1687.9817987152001</v>
      </c>
      <c r="F123" s="28">
        <v>3649.14105995717</v>
      </c>
      <c r="G123" s="28">
        <v>0</v>
      </c>
      <c r="H123" s="28">
        <v>0</v>
      </c>
      <c r="I123" s="133">
        <v>757.571398554604</v>
      </c>
      <c r="J123" s="133">
        <v>454.37714132762301</v>
      </c>
      <c r="K123" s="133">
        <v>601.79651498929297</v>
      </c>
      <c r="L123" s="133">
        <v>318.13289614561</v>
      </c>
      <c r="M123" s="133">
        <v>0</v>
      </c>
      <c r="N123" s="133">
        <v>0</v>
      </c>
      <c r="O123" s="26">
        <v>80.099999999999994</v>
      </c>
      <c r="P123" s="133">
        <v>10.3690310492505</v>
      </c>
      <c r="Q123" s="133">
        <v>7.4657023554603796</v>
      </c>
      <c r="R123" s="26">
        <v>73</v>
      </c>
      <c r="S123" s="51">
        <v>0</v>
      </c>
      <c r="T123" s="51">
        <v>0</v>
      </c>
      <c r="U123" s="51">
        <v>0</v>
      </c>
      <c r="V123" s="28"/>
      <c r="W123" s="28"/>
      <c r="X123" s="134"/>
      <c r="Y123" s="134"/>
      <c r="Z123" s="58"/>
      <c r="AA123" s="58"/>
      <c r="AB123" s="58"/>
      <c r="AC123" s="58"/>
    </row>
    <row r="124" spans="1:29" ht="24">
      <c r="A124" s="220"/>
      <c r="B124" s="9">
        <v>39</v>
      </c>
      <c r="C124" s="60" t="s">
        <v>332</v>
      </c>
      <c r="D124" s="28">
        <v>8491.7023554603893</v>
      </c>
      <c r="E124" s="28">
        <v>1849.3040685224801</v>
      </c>
      <c r="F124" s="28">
        <v>3997.89346895075</v>
      </c>
      <c r="G124" s="28">
        <v>3</v>
      </c>
      <c r="H124" s="28">
        <v>3</v>
      </c>
      <c r="I124" s="133">
        <v>829.97332708779402</v>
      </c>
      <c r="J124" s="133">
        <v>497.80246252676699</v>
      </c>
      <c r="K124" s="133">
        <v>659.31086723768703</v>
      </c>
      <c r="L124" s="133">
        <v>348.53720556745202</v>
      </c>
      <c r="M124" s="133">
        <v>0</v>
      </c>
      <c r="N124" s="133">
        <v>0</v>
      </c>
      <c r="O124" s="26">
        <v>78.400000000000006</v>
      </c>
      <c r="P124" s="133">
        <v>11.3600107066381</v>
      </c>
      <c r="Q124" s="133">
        <v>8.1792077087794404</v>
      </c>
      <c r="R124" s="26">
        <v>71</v>
      </c>
      <c r="S124" s="51">
        <v>0</v>
      </c>
      <c r="T124" s="51">
        <v>0</v>
      </c>
      <c r="U124" s="51">
        <v>0</v>
      </c>
      <c r="V124" s="28"/>
      <c r="W124" s="28"/>
      <c r="X124" s="134"/>
      <c r="Y124" s="134"/>
      <c r="Z124" s="58"/>
      <c r="AA124" s="58"/>
      <c r="AB124" s="58"/>
      <c r="AC124" s="58"/>
    </row>
    <row r="125" spans="1:29" ht="15">
      <c r="A125" s="220"/>
      <c r="B125" s="9">
        <v>40</v>
      </c>
      <c r="C125" s="60" t="s">
        <v>335</v>
      </c>
      <c r="D125" s="28">
        <v>9334.8501070663806</v>
      </c>
      <c r="E125" s="28">
        <v>2032.9229122055699</v>
      </c>
      <c r="F125" s="28">
        <v>4394.8474304068504</v>
      </c>
      <c r="G125" s="28">
        <v>0</v>
      </c>
      <c r="H125" s="28">
        <v>0</v>
      </c>
      <c r="I125" s="133">
        <v>912.38202623126404</v>
      </c>
      <c r="J125" s="133">
        <v>547.22965738758</v>
      </c>
      <c r="K125" s="133">
        <v>724.77435760171295</v>
      </c>
      <c r="L125" s="133">
        <v>383.14373661670197</v>
      </c>
      <c r="M125" s="133">
        <v>0</v>
      </c>
      <c r="N125" s="133">
        <v>0</v>
      </c>
      <c r="O125" s="26">
        <v>79.8</v>
      </c>
      <c r="P125" s="133">
        <v>12.487955032119901</v>
      </c>
      <c r="Q125" s="133">
        <v>8.9913276231263399</v>
      </c>
      <c r="R125" s="26">
        <v>74</v>
      </c>
      <c r="S125" s="51">
        <v>0</v>
      </c>
      <c r="T125" s="51">
        <v>0</v>
      </c>
      <c r="U125" s="51">
        <v>0</v>
      </c>
      <c r="V125" s="28"/>
      <c r="W125" s="28"/>
      <c r="X125" s="134"/>
      <c r="Y125" s="134"/>
      <c r="Z125" s="58"/>
      <c r="AA125" s="58"/>
      <c r="AB125" s="58"/>
      <c r="AC125" s="58"/>
    </row>
    <row r="126" spans="1:29" ht="15">
      <c r="A126" s="220"/>
      <c r="B126" s="9">
        <v>41</v>
      </c>
      <c r="C126" s="60" t="s">
        <v>339</v>
      </c>
      <c r="D126" s="28">
        <v>19422.510706638099</v>
      </c>
      <c r="E126" s="28">
        <v>4229.79122055675</v>
      </c>
      <c r="F126" s="28">
        <v>9144.1180406852309</v>
      </c>
      <c r="G126" s="28">
        <v>0</v>
      </c>
      <c r="H126" s="28">
        <v>0</v>
      </c>
      <c r="I126" s="133">
        <v>1898.3432481263401</v>
      </c>
      <c r="J126" s="133">
        <v>1138.5907387580301</v>
      </c>
      <c r="K126" s="133">
        <v>1507.99826017131</v>
      </c>
      <c r="L126" s="133">
        <v>797.18616167023595</v>
      </c>
      <c r="M126" s="133">
        <v>0</v>
      </c>
      <c r="N126" s="133">
        <v>0</v>
      </c>
      <c r="O126" s="26">
        <v>79.3</v>
      </c>
      <c r="P126" s="133">
        <v>25.983003211991399</v>
      </c>
      <c r="Q126" s="133">
        <v>18.7077623126338</v>
      </c>
      <c r="R126" s="26">
        <v>70</v>
      </c>
      <c r="S126" s="51">
        <v>0</v>
      </c>
      <c r="T126" s="51">
        <v>0</v>
      </c>
      <c r="U126" s="51">
        <v>0</v>
      </c>
      <c r="V126" s="28"/>
      <c r="W126" s="28"/>
      <c r="X126" s="134"/>
      <c r="Y126" s="134"/>
      <c r="Z126" s="58"/>
      <c r="AA126" s="58"/>
      <c r="AB126" s="58"/>
      <c r="AC126" s="58"/>
    </row>
    <row r="127" spans="1:29" ht="24">
      <c r="A127" s="220"/>
      <c r="B127" s="9">
        <v>42</v>
      </c>
      <c r="C127" s="48" t="s">
        <v>342</v>
      </c>
      <c r="D127" s="138">
        <v>8964</v>
      </c>
      <c r="E127" s="138">
        <v>5705.39</v>
      </c>
      <c r="F127" s="138">
        <f>(4240+5258+5310)/3</f>
        <v>4936</v>
      </c>
      <c r="G127" s="60">
        <v>1</v>
      </c>
      <c r="H127" s="60">
        <v>1</v>
      </c>
      <c r="I127" s="145">
        <v>87.21</v>
      </c>
      <c r="J127" s="145">
        <v>66.5</v>
      </c>
      <c r="K127" s="145">
        <v>75.03</v>
      </c>
      <c r="L127" s="145">
        <v>60.3</v>
      </c>
      <c r="M127" s="145">
        <v>0</v>
      </c>
      <c r="N127" s="145">
        <v>0</v>
      </c>
      <c r="O127" s="26">
        <f>K127/I127*100</f>
        <v>86.033711730306166</v>
      </c>
      <c r="P127" s="145">
        <v>0</v>
      </c>
      <c r="Q127" s="145">
        <v>0</v>
      </c>
      <c r="R127" s="138">
        <v>0</v>
      </c>
      <c r="S127" s="60">
        <f>46+12+46+46+65+207+320</f>
        <v>742</v>
      </c>
      <c r="T127" s="60">
        <v>595</v>
      </c>
      <c r="U127" s="26">
        <f>T127/S127*100</f>
        <v>80.188679245283026</v>
      </c>
      <c r="V127" s="60">
        <f>167+9+31</f>
        <v>207</v>
      </c>
      <c r="W127" s="60">
        <v>9</v>
      </c>
      <c r="X127" s="134"/>
      <c r="Y127" s="134"/>
      <c r="Z127" s="58"/>
      <c r="AA127" s="58"/>
      <c r="AB127" s="58"/>
      <c r="AC127" s="58"/>
    </row>
    <row r="128" spans="1:29" ht="15">
      <c r="A128" s="220"/>
      <c r="B128" s="9">
        <v>43</v>
      </c>
      <c r="C128" s="47" t="s">
        <v>346</v>
      </c>
      <c r="D128" s="26" t="s">
        <v>423</v>
      </c>
      <c r="E128" s="26" t="s">
        <v>423</v>
      </c>
      <c r="F128" s="26">
        <v>220</v>
      </c>
      <c r="G128" s="10">
        <v>9</v>
      </c>
      <c r="H128" s="10">
        <v>8</v>
      </c>
      <c r="I128" s="133">
        <v>150</v>
      </c>
      <c r="J128" s="133">
        <v>137</v>
      </c>
      <c r="K128" s="133">
        <v>137</v>
      </c>
      <c r="L128" s="133">
        <v>137</v>
      </c>
      <c r="M128" s="133">
        <v>0</v>
      </c>
      <c r="N128" s="133">
        <v>0</v>
      </c>
      <c r="O128" s="26">
        <f t="shared" si="10"/>
        <v>91.333333333333329</v>
      </c>
      <c r="P128" s="133">
        <v>0</v>
      </c>
      <c r="Q128" s="133">
        <v>0</v>
      </c>
      <c r="R128" s="28">
        <v>0</v>
      </c>
      <c r="S128" s="9">
        <v>39</v>
      </c>
      <c r="T128" s="9">
        <v>39</v>
      </c>
      <c r="U128" s="28">
        <f t="shared" si="12"/>
        <v>100</v>
      </c>
      <c r="V128" s="10"/>
      <c r="W128" s="10"/>
      <c r="X128" s="152"/>
      <c r="Y128" s="152"/>
      <c r="Z128" s="58"/>
      <c r="AA128" s="58"/>
      <c r="AB128" s="58"/>
      <c r="AC128" s="58"/>
    </row>
    <row r="129" spans="1:29" ht="24">
      <c r="A129" s="220"/>
      <c r="B129" s="9">
        <v>44</v>
      </c>
      <c r="C129" s="47" t="s">
        <v>349</v>
      </c>
      <c r="D129" s="28">
        <v>6887</v>
      </c>
      <c r="E129" s="28">
        <v>5387</v>
      </c>
      <c r="F129" s="28">
        <v>1380.3</v>
      </c>
      <c r="G129" s="9">
        <v>3</v>
      </c>
      <c r="H129" s="9">
        <v>3</v>
      </c>
      <c r="I129" s="133">
        <v>61.04</v>
      </c>
      <c r="J129" s="133">
        <v>54.74</v>
      </c>
      <c r="K129" s="133">
        <v>49.27</v>
      </c>
      <c r="L129" s="133">
        <v>49.27</v>
      </c>
      <c r="M129" s="133">
        <v>0</v>
      </c>
      <c r="N129" s="133">
        <v>0</v>
      </c>
      <c r="O129" s="26">
        <f t="shared" si="10"/>
        <v>80.717562254259505</v>
      </c>
      <c r="P129" s="145">
        <v>0</v>
      </c>
      <c r="Q129" s="145">
        <v>0</v>
      </c>
      <c r="R129" s="138">
        <v>0</v>
      </c>
      <c r="S129" s="9">
        <v>645</v>
      </c>
      <c r="T129" s="9">
        <v>592</v>
      </c>
      <c r="U129" s="26">
        <f t="shared" si="12"/>
        <v>91.782945736434101</v>
      </c>
      <c r="V129" s="9">
        <v>42</v>
      </c>
      <c r="W129" s="9">
        <v>12</v>
      </c>
      <c r="X129" s="134"/>
      <c r="Y129" s="134"/>
      <c r="Z129" s="58"/>
      <c r="AA129" s="58"/>
      <c r="AB129" s="58"/>
      <c r="AC129" s="58"/>
    </row>
    <row r="130" spans="1:29" ht="24">
      <c r="A130" s="220"/>
      <c r="B130" s="9">
        <v>45</v>
      </c>
      <c r="C130" s="47" t="s">
        <v>354</v>
      </c>
      <c r="D130" s="28">
        <v>2947</v>
      </c>
      <c r="E130" s="28">
        <v>2400</v>
      </c>
      <c r="F130" s="28">
        <v>2400</v>
      </c>
      <c r="G130" s="9">
        <v>6</v>
      </c>
      <c r="H130" s="9">
        <v>6</v>
      </c>
      <c r="I130" s="133">
        <v>21.954999999999998</v>
      </c>
      <c r="J130" s="133">
        <v>21.954999999999998</v>
      </c>
      <c r="K130" s="133">
        <v>22</v>
      </c>
      <c r="L130" s="133">
        <v>22</v>
      </c>
      <c r="M130" s="133">
        <v>0</v>
      </c>
      <c r="N130" s="133">
        <v>0</v>
      </c>
      <c r="O130" s="26">
        <f t="shared" si="10"/>
        <v>100.2049647005238</v>
      </c>
      <c r="P130" s="145">
        <v>0</v>
      </c>
      <c r="Q130" s="145">
        <v>0</v>
      </c>
      <c r="R130" s="138">
        <v>0</v>
      </c>
      <c r="S130" s="9">
        <v>71</v>
      </c>
      <c r="T130" s="9">
        <v>71</v>
      </c>
      <c r="U130" s="26">
        <f t="shared" si="12"/>
        <v>100</v>
      </c>
      <c r="V130" s="9"/>
      <c r="W130" s="9">
        <v>6</v>
      </c>
      <c r="X130" s="134"/>
      <c r="Y130" s="134"/>
      <c r="Z130" s="58"/>
      <c r="AA130" s="58"/>
      <c r="AB130" s="58"/>
      <c r="AC130" s="58"/>
    </row>
    <row r="131" spans="1:29" ht="24">
      <c r="A131" s="220"/>
      <c r="B131" s="9">
        <v>46</v>
      </c>
      <c r="C131" s="45" t="s">
        <v>358</v>
      </c>
      <c r="D131" s="28">
        <v>3510</v>
      </c>
      <c r="E131" s="28">
        <v>2800</v>
      </c>
      <c r="F131" s="28">
        <v>2800</v>
      </c>
      <c r="G131" s="9">
        <v>6</v>
      </c>
      <c r="H131" s="9">
        <v>6</v>
      </c>
      <c r="I131" s="133">
        <v>32.4</v>
      </c>
      <c r="J131" s="133">
        <v>14.7</v>
      </c>
      <c r="K131" s="133">
        <v>32.4</v>
      </c>
      <c r="L131" s="133">
        <v>14.7</v>
      </c>
      <c r="M131" s="133">
        <v>0</v>
      </c>
      <c r="N131" s="133">
        <v>0</v>
      </c>
      <c r="O131" s="26">
        <f t="shared" si="10"/>
        <v>100</v>
      </c>
      <c r="P131" s="145">
        <v>0</v>
      </c>
      <c r="Q131" s="145">
        <v>0</v>
      </c>
      <c r="R131" s="138">
        <v>0</v>
      </c>
      <c r="S131" s="9">
        <v>107</v>
      </c>
      <c r="T131" s="9">
        <v>107</v>
      </c>
      <c r="U131" s="26">
        <f t="shared" si="12"/>
        <v>100</v>
      </c>
      <c r="V131" s="9"/>
      <c r="W131" s="9">
        <v>12</v>
      </c>
      <c r="X131" s="134"/>
      <c r="Y131" s="134"/>
      <c r="Z131" s="58"/>
      <c r="AA131" s="58"/>
      <c r="AB131" s="58"/>
      <c r="AC131" s="58"/>
    </row>
    <row r="132" spans="1:29" ht="15">
      <c r="A132" s="221"/>
      <c r="B132" s="9" t="s">
        <v>437</v>
      </c>
      <c r="C132" s="9"/>
      <c r="D132" s="28">
        <f>SUM(D86:D131)</f>
        <v>453044.21</v>
      </c>
      <c r="E132" s="28">
        <f t="shared" ref="E132:W132" si="13">SUM(E86:E131)</f>
        <v>174705.24</v>
      </c>
      <c r="F132" s="28">
        <f t="shared" si="13"/>
        <v>230467.02839999995</v>
      </c>
      <c r="G132" s="28">
        <f t="shared" si="13"/>
        <v>277</v>
      </c>
      <c r="H132" s="28">
        <f t="shared" si="13"/>
        <v>234</v>
      </c>
      <c r="I132" s="28">
        <f t="shared" si="13"/>
        <v>11912.665000000005</v>
      </c>
      <c r="J132" s="28">
        <f t="shared" si="13"/>
        <v>8356.9390000000021</v>
      </c>
      <c r="K132" s="28">
        <f t="shared" si="13"/>
        <v>10000.041000000005</v>
      </c>
      <c r="L132" s="28">
        <f t="shared" si="13"/>
        <v>7197.1489999999994</v>
      </c>
      <c r="M132" s="28">
        <f t="shared" si="13"/>
        <v>51.585999999999999</v>
      </c>
      <c r="N132" s="28">
        <f t="shared" si="13"/>
        <v>51.475999999999999</v>
      </c>
      <c r="O132" s="26">
        <f t="shared" si="10"/>
        <v>83.944616926607111</v>
      </c>
      <c r="P132" s="28">
        <f t="shared" si="13"/>
        <v>1031.7719999999999</v>
      </c>
      <c r="Q132" s="28">
        <f t="shared" si="13"/>
        <v>670.62000000000012</v>
      </c>
      <c r="R132" s="28">
        <f t="shared" si="13"/>
        <v>1256.2555648488819</v>
      </c>
      <c r="S132" s="28">
        <f t="shared" si="13"/>
        <v>7773</v>
      </c>
      <c r="T132" s="28">
        <f t="shared" si="13"/>
        <v>6667.2</v>
      </c>
      <c r="U132" s="26">
        <f t="shared" si="12"/>
        <v>85.77383249710536</v>
      </c>
      <c r="V132" s="28">
        <f t="shared" si="13"/>
        <v>949</v>
      </c>
      <c r="W132" s="28">
        <f t="shared" si="13"/>
        <v>201</v>
      </c>
      <c r="X132" s="134"/>
      <c r="Y132" s="134"/>
      <c r="Z132" s="58"/>
      <c r="AA132" s="58"/>
      <c r="AB132" s="58"/>
      <c r="AC132" s="58"/>
    </row>
    <row r="133" spans="1:29" ht="24">
      <c r="A133" s="222" t="s">
        <v>359</v>
      </c>
      <c r="B133" s="47">
        <v>1</v>
      </c>
      <c r="C133" s="47" t="s">
        <v>360</v>
      </c>
      <c r="D133" s="26">
        <v>13000</v>
      </c>
      <c r="E133" s="26">
        <v>10000</v>
      </c>
      <c r="F133" s="26">
        <v>12180</v>
      </c>
      <c r="G133" s="10">
        <v>2</v>
      </c>
      <c r="H133" s="10">
        <v>2</v>
      </c>
      <c r="I133" s="132">
        <v>430.6</v>
      </c>
      <c r="J133" s="132">
        <v>159</v>
      </c>
      <c r="K133" s="132">
        <v>380</v>
      </c>
      <c r="L133" s="132">
        <v>159</v>
      </c>
      <c r="M133" s="132">
        <v>0</v>
      </c>
      <c r="N133" s="132">
        <v>0</v>
      </c>
      <c r="O133" s="26">
        <f t="shared" si="10"/>
        <v>88.248954946586153</v>
      </c>
      <c r="P133" s="132">
        <v>0</v>
      </c>
      <c r="Q133" s="132">
        <v>0</v>
      </c>
      <c r="R133" s="26">
        <v>0</v>
      </c>
      <c r="S133" s="10">
        <v>22</v>
      </c>
      <c r="T133" s="10">
        <v>22</v>
      </c>
      <c r="U133" s="26">
        <f t="shared" si="12"/>
        <v>100</v>
      </c>
      <c r="V133" s="10">
        <v>24</v>
      </c>
      <c r="W133" s="10">
        <v>7</v>
      </c>
      <c r="X133" s="134"/>
      <c r="Y133" s="134"/>
      <c r="Z133" s="58"/>
      <c r="AA133" s="58"/>
      <c r="AB133" s="58"/>
      <c r="AC133" s="58"/>
    </row>
    <row r="134" spans="1:29" ht="24">
      <c r="A134" s="223"/>
      <c r="B134" s="47">
        <v>2</v>
      </c>
      <c r="C134" s="47" t="s">
        <v>362</v>
      </c>
      <c r="D134" s="26">
        <v>11000</v>
      </c>
      <c r="E134" s="26">
        <v>11000</v>
      </c>
      <c r="F134" s="26">
        <v>11492</v>
      </c>
      <c r="G134" s="10">
        <v>6</v>
      </c>
      <c r="H134" s="10">
        <v>6</v>
      </c>
      <c r="I134" s="132">
        <v>1978</v>
      </c>
      <c r="J134" s="132">
        <v>1780</v>
      </c>
      <c r="K134" s="132">
        <v>1761</v>
      </c>
      <c r="L134" s="132">
        <v>1585</v>
      </c>
      <c r="M134" s="132">
        <v>0</v>
      </c>
      <c r="N134" s="132">
        <v>0</v>
      </c>
      <c r="O134" s="26">
        <f t="shared" si="10"/>
        <v>89.029322548028318</v>
      </c>
      <c r="P134" s="132">
        <v>0</v>
      </c>
      <c r="Q134" s="132">
        <v>0</v>
      </c>
      <c r="R134" s="26">
        <v>0</v>
      </c>
      <c r="S134" s="10">
        <v>2920</v>
      </c>
      <c r="T134" s="10">
        <v>2770</v>
      </c>
      <c r="U134" s="26">
        <f t="shared" si="12"/>
        <v>94.863013698630141</v>
      </c>
      <c r="V134" s="10">
        <v>62</v>
      </c>
      <c r="W134" s="10">
        <v>20</v>
      </c>
      <c r="X134" s="134"/>
      <c r="Y134" s="134"/>
      <c r="Z134" s="58"/>
      <c r="AA134" s="58"/>
      <c r="AB134" s="58"/>
      <c r="AC134" s="58"/>
    </row>
    <row r="135" spans="1:29" ht="24">
      <c r="A135" s="223"/>
      <c r="B135" s="47">
        <v>3</v>
      </c>
      <c r="C135" s="47" t="s">
        <v>364</v>
      </c>
      <c r="D135" s="113">
        <v>31278</v>
      </c>
      <c r="E135" s="113">
        <v>18900</v>
      </c>
      <c r="F135" s="113">
        <v>12509</v>
      </c>
      <c r="G135" s="39">
        <v>1</v>
      </c>
      <c r="H135" s="39">
        <v>1</v>
      </c>
      <c r="I135" s="100">
        <v>371.6</v>
      </c>
      <c r="J135" s="100">
        <f>39.537+1.898+4.05+13.547+3.6+4.346/2</f>
        <v>64.804999999999993</v>
      </c>
      <c r="K135" s="100">
        <f>280+3.6+4.346/2</f>
        <v>285.77300000000002</v>
      </c>
      <c r="L135" s="100">
        <f>43+3.6+4.346/2</f>
        <v>48.773000000000003</v>
      </c>
      <c r="M135" s="150">
        <v>0</v>
      </c>
      <c r="N135" s="150">
        <v>0</v>
      </c>
      <c r="O135" s="26">
        <f t="shared" si="10"/>
        <v>76.903390742734118</v>
      </c>
      <c r="P135" s="100">
        <v>358</v>
      </c>
      <c r="Q135" s="100">
        <v>252</v>
      </c>
      <c r="R135" s="113">
        <f>Q135/P135*100</f>
        <v>70.391061452513966</v>
      </c>
      <c r="S135" s="29">
        <v>123</v>
      </c>
      <c r="T135" s="29">
        <v>100</v>
      </c>
      <c r="U135" s="113">
        <f t="shared" si="12"/>
        <v>81.300813008130078</v>
      </c>
      <c r="V135" s="39"/>
      <c r="W135" s="39"/>
      <c r="X135" s="134"/>
      <c r="Y135" s="134"/>
      <c r="Z135" s="58"/>
      <c r="AA135" s="58"/>
      <c r="AB135" s="58"/>
      <c r="AC135" s="58"/>
    </row>
    <row r="136" spans="1:29" ht="15">
      <c r="A136" s="223"/>
      <c r="B136" s="47">
        <v>4</v>
      </c>
      <c r="C136" s="47" t="s">
        <v>368</v>
      </c>
      <c r="D136" s="28">
        <v>38800</v>
      </c>
      <c r="E136" s="28">
        <v>5500</v>
      </c>
      <c r="F136" s="28">
        <v>24976</v>
      </c>
      <c r="G136" s="9">
        <v>5</v>
      </c>
      <c r="H136" s="9">
        <v>5</v>
      </c>
      <c r="I136" s="133">
        <v>819</v>
      </c>
      <c r="J136" s="133">
        <v>410</v>
      </c>
      <c r="K136" s="133">
        <v>491</v>
      </c>
      <c r="L136" s="133">
        <v>246</v>
      </c>
      <c r="M136" s="133">
        <v>0</v>
      </c>
      <c r="N136" s="133">
        <v>0</v>
      </c>
      <c r="O136" s="26">
        <f t="shared" si="10"/>
        <v>59.951159951159951</v>
      </c>
      <c r="P136" s="133">
        <v>996</v>
      </c>
      <c r="Q136" s="133">
        <v>398</v>
      </c>
      <c r="R136" s="26">
        <f>Q136/P136*100</f>
        <v>39.959839357429715</v>
      </c>
      <c r="S136" s="9">
        <v>1822</v>
      </c>
      <c r="T136" s="9">
        <v>1093</v>
      </c>
      <c r="U136" s="26">
        <f t="shared" si="12"/>
        <v>59.989023051591658</v>
      </c>
      <c r="V136" s="9">
        <v>1639</v>
      </c>
      <c r="W136" s="9">
        <v>45</v>
      </c>
      <c r="X136" s="134"/>
      <c r="Y136" s="134"/>
      <c r="Z136" s="58"/>
      <c r="AA136" s="58"/>
      <c r="AB136" s="58"/>
      <c r="AC136" s="58"/>
    </row>
    <row r="137" spans="1:29" ht="24">
      <c r="A137" s="223"/>
      <c r="B137" s="47">
        <v>5</v>
      </c>
      <c r="C137" s="47" t="s">
        <v>370</v>
      </c>
      <c r="D137" s="136">
        <v>13694</v>
      </c>
      <c r="E137" s="136">
        <v>7000</v>
      </c>
      <c r="F137" s="136">
        <v>2630</v>
      </c>
      <c r="G137" s="51">
        <v>2</v>
      </c>
      <c r="H137" s="51">
        <v>2</v>
      </c>
      <c r="I137" s="143">
        <v>65.290000000000006</v>
      </c>
      <c r="J137" s="143">
        <v>56.11</v>
      </c>
      <c r="K137" s="143">
        <v>45.29</v>
      </c>
      <c r="L137" s="143">
        <v>36.11</v>
      </c>
      <c r="M137" s="143">
        <v>0</v>
      </c>
      <c r="N137" s="143">
        <v>0</v>
      </c>
      <c r="O137" s="26">
        <f t="shared" si="10"/>
        <v>69.367437586154082</v>
      </c>
      <c r="P137" s="143">
        <v>0</v>
      </c>
      <c r="Q137" s="143">
        <v>0</v>
      </c>
      <c r="R137" s="26">
        <v>0</v>
      </c>
      <c r="S137" s="51">
        <v>979</v>
      </c>
      <c r="T137" s="51">
        <v>705</v>
      </c>
      <c r="U137" s="26">
        <f t="shared" si="12"/>
        <v>72.01225740551584</v>
      </c>
      <c r="V137" s="51">
        <v>25</v>
      </c>
      <c r="W137" s="51">
        <v>23</v>
      </c>
      <c r="X137" s="134"/>
      <c r="Y137" s="134"/>
      <c r="Z137" s="58"/>
      <c r="AA137" s="58"/>
      <c r="AB137" s="58"/>
      <c r="AC137" s="58"/>
    </row>
    <row r="138" spans="1:29" ht="48">
      <c r="A138" s="223"/>
      <c r="B138" s="225">
        <v>6</v>
      </c>
      <c r="C138" s="47" t="s">
        <v>374</v>
      </c>
      <c r="D138" s="28"/>
      <c r="E138" s="28"/>
      <c r="F138" s="28"/>
      <c r="G138" s="28">
        <v>3</v>
      </c>
      <c r="H138" s="28">
        <v>2</v>
      </c>
      <c r="I138" s="28"/>
      <c r="J138" s="28"/>
      <c r="K138" s="28"/>
      <c r="L138" s="28"/>
      <c r="M138" s="28"/>
      <c r="N138" s="28"/>
      <c r="O138" s="26"/>
      <c r="P138" s="28"/>
      <c r="Q138" s="28"/>
      <c r="R138" s="28"/>
      <c r="S138" s="28"/>
      <c r="T138" s="28"/>
      <c r="U138" s="26"/>
      <c r="V138" s="28"/>
      <c r="W138" s="28"/>
      <c r="X138" s="134"/>
      <c r="Y138" s="134"/>
      <c r="Z138" s="58"/>
      <c r="AA138" s="58"/>
      <c r="AB138" s="58"/>
      <c r="AC138" s="58"/>
    </row>
    <row r="139" spans="1:29" ht="48">
      <c r="A139" s="223"/>
      <c r="B139" s="226"/>
      <c r="C139" s="47" t="s">
        <v>376</v>
      </c>
      <c r="D139" s="26">
        <v>10000</v>
      </c>
      <c r="E139" s="26">
        <v>8700</v>
      </c>
      <c r="F139" s="26">
        <v>7820</v>
      </c>
      <c r="G139" s="9">
        <v>1</v>
      </c>
      <c r="H139" s="9">
        <v>1</v>
      </c>
      <c r="I139" s="133">
        <v>265.02</v>
      </c>
      <c r="J139" s="133">
        <v>125.53</v>
      </c>
      <c r="K139" s="133">
        <v>111.52200000000001</v>
      </c>
      <c r="L139" s="133">
        <v>111.52200000000001</v>
      </c>
      <c r="M139" s="133">
        <v>0</v>
      </c>
      <c r="N139" s="133">
        <v>0</v>
      </c>
      <c r="O139" s="26">
        <f>K139/I139*100</f>
        <v>42.080597690740326</v>
      </c>
      <c r="P139" s="132">
        <v>87.8</v>
      </c>
      <c r="Q139" s="132">
        <v>80</v>
      </c>
      <c r="R139" s="26">
        <f>Q139/P139*100</f>
        <v>91.116173120728931</v>
      </c>
      <c r="S139" s="10">
        <v>993</v>
      </c>
      <c r="T139" s="10">
        <v>535</v>
      </c>
      <c r="U139" s="26">
        <f>T139/S139*100</f>
        <v>53.87713997985901</v>
      </c>
      <c r="V139" s="10"/>
      <c r="W139" s="10">
        <v>9</v>
      </c>
      <c r="X139" s="134"/>
      <c r="Y139" s="134"/>
      <c r="Z139" s="58"/>
      <c r="AA139" s="58"/>
      <c r="AB139" s="58"/>
      <c r="AC139" s="58"/>
    </row>
    <row r="140" spans="1:29" ht="24">
      <c r="A140" s="223"/>
      <c r="B140" s="47">
        <v>7</v>
      </c>
      <c r="C140" s="47" t="s">
        <v>379</v>
      </c>
      <c r="D140" s="138">
        <v>11798</v>
      </c>
      <c r="E140" s="138">
        <v>5700</v>
      </c>
      <c r="F140" s="138">
        <v>11103</v>
      </c>
      <c r="G140" s="60">
        <v>16</v>
      </c>
      <c r="H140" s="60">
        <v>16</v>
      </c>
      <c r="I140" s="145">
        <v>1485.96</v>
      </c>
      <c r="J140" s="145">
        <v>400</v>
      </c>
      <c r="K140" s="145">
        <v>757</v>
      </c>
      <c r="L140" s="145">
        <v>400</v>
      </c>
      <c r="M140" s="145">
        <v>0</v>
      </c>
      <c r="N140" s="145">
        <v>0</v>
      </c>
      <c r="O140" s="26">
        <f>K140/I140*100</f>
        <v>50.943497806132065</v>
      </c>
      <c r="P140" s="145">
        <f>14.3+4</f>
        <v>18.3</v>
      </c>
      <c r="Q140" s="145">
        <f>14.3+4</f>
        <v>18.3</v>
      </c>
      <c r="R140" s="26">
        <f>Q140/P140*100</f>
        <v>100</v>
      </c>
      <c r="S140" s="60">
        <v>9</v>
      </c>
      <c r="T140" s="60">
        <v>9</v>
      </c>
      <c r="U140" s="26">
        <f>T140/S140*100</f>
        <v>100</v>
      </c>
      <c r="V140" s="60">
        <v>2</v>
      </c>
      <c r="W140" s="60">
        <v>2</v>
      </c>
      <c r="X140" s="134"/>
      <c r="Y140" s="134"/>
      <c r="Z140" s="58"/>
      <c r="AA140" s="58"/>
      <c r="AB140" s="58"/>
      <c r="AC140" s="58"/>
    </row>
    <row r="141" spans="1:29" ht="15">
      <c r="A141" s="224"/>
      <c r="B141" s="9" t="s">
        <v>437</v>
      </c>
      <c r="C141" s="9"/>
      <c r="D141" s="28">
        <f>SUM(D133:D139)</f>
        <v>117772</v>
      </c>
      <c r="E141" s="28">
        <f t="shared" ref="E141:W141" si="14">SUM(E133:E139)</f>
        <v>61100</v>
      </c>
      <c r="F141" s="28">
        <f t="shared" si="14"/>
        <v>71607</v>
      </c>
      <c r="G141" s="28">
        <f t="shared" si="14"/>
        <v>20</v>
      </c>
      <c r="H141" s="28">
        <f t="shared" si="14"/>
        <v>19</v>
      </c>
      <c r="I141" s="28">
        <f t="shared" si="14"/>
        <v>3929.5099999999998</v>
      </c>
      <c r="J141" s="28">
        <f t="shared" si="14"/>
        <v>2595.4450000000006</v>
      </c>
      <c r="K141" s="28">
        <f t="shared" si="14"/>
        <v>3074.585</v>
      </c>
      <c r="L141" s="28">
        <f t="shared" si="14"/>
        <v>2186.4049999999997</v>
      </c>
      <c r="M141" s="28">
        <f t="shared" si="14"/>
        <v>0</v>
      </c>
      <c r="N141" s="28">
        <f t="shared" si="14"/>
        <v>0</v>
      </c>
      <c r="O141" s="28">
        <f t="shared" si="14"/>
        <v>425.58086346540301</v>
      </c>
      <c r="P141" s="28">
        <f t="shared" si="14"/>
        <v>1441.8</v>
      </c>
      <c r="Q141" s="28">
        <f t="shared" si="14"/>
        <v>730</v>
      </c>
      <c r="R141" s="28">
        <f t="shared" si="14"/>
        <v>201.4670739306726</v>
      </c>
      <c r="S141" s="28">
        <f t="shared" si="14"/>
        <v>6859</v>
      </c>
      <c r="T141" s="28">
        <f t="shared" si="14"/>
        <v>5225</v>
      </c>
      <c r="U141" s="28">
        <f t="shared" si="14"/>
        <v>462.04224714372668</v>
      </c>
      <c r="V141" s="28">
        <f t="shared" si="14"/>
        <v>1750</v>
      </c>
      <c r="W141" s="28">
        <f t="shared" si="14"/>
        <v>104</v>
      </c>
      <c r="X141" s="134"/>
      <c r="Y141" s="134"/>
      <c r="Z141" s="58"/>
      <c r="AA141" s="58"/>
      <c r="AB141" s="58"/>
      <c r="AC141" s="58"/>
    </row>
    <row r="142" spans="1:29" ht="15.75">
      <c r="A142" s="127" t="s">
        <v>495</v>
      </c>
      <c r="B142" s="127"/>
      <c r="C142" s="127"/>
      <c r="D142" s="127"/>
      <c r="E142" s="127"/>
      <c r="F142" s="127"/>
      <c r="G142" s="127"/>
      <c r="H142" s="127"/>
      <c r="I142" s="127"/>
      <c r="J142" s="127"/>
      <c r="K142" s="127"/>
      <c r="L142" s="127"/>
      <c r="M142" s="127"/>
      <c r="N142" s="127"/>
      <c r="O142" s="127"/>
      <c r="P142" s="127"/>
      <c r="Q142" s="127"/>
      <c r="R142" s="127"/>
      <c r="S142" s="127"/>
      <c r="T142" s="127"/>
      <c r="U142" s="127"/>
      <c r="V142" s="128"/>
      <c r="W142" s="128"/>
      <c r="X142" s="84"/>
      <c r="Y142" s="84"/>
      <c r="Z142" s="84"/>
      <c r="AA142" s="84"/>
      <c r="AB142" s="84"/>
      <c r="AC142" s="84"/>
    </row>
    <row r="143" spans="1:29" ht="15">
      <c r="A143" s="243" t="s">
        <v>496</v>
      </c>
      <c r="B143" s="243"/>
      <c r="C143" s="243"/>
      <c r="D143" s="243"/>
      <c r="E143" s="243"/>
      <c r="F143" s="243"/>
      <c r="G143" s="243"/>
      <c r="H143" s="243"/>
      <c r="I143" s="243"/>
      <c r="J143" s="243"/>
      <c r="K143" s="243"/>
      <c r="L143" s="243"/>
      <c r="M143" s="243"/>
      <c r="N143" s="243"/>
      <c r="O143" s="243"/>
      <c r="P143" s="243"/>
      <c r="Q143" s="243"/>
      <c r="R143" s="243"/>
      <c r="S143" s="243"/>
      <c r="T143" s="243"/>
      <c r="U143" s="243"/>
      <c r="V143" s="243"/>
      <c r="W143" s="243"/>
      <c r="X143" s="84"/>
      <c r="Y143" s="84"/>
      <c r="Z143" s="84"/>
      <c r="AA143" s="84"/>
      <c r="AB143" s="84"/>
      <c r="AC143" s="84"/>
    </row>
    <row r="144" spans="1:29" ht="15">
      <c r="A144" s="217" t="s">
        <v>497</v>
      </c>
      <c r="B144" s="217"/>
      <c r="C144" s="217"/>
      <c r="D144" s="217"/>
      <c r="E144" s="217"/>
      <c r="F144" s="217"/>
      <c r="G144" s="217"/>
      <c r="H144" s="217"/>
      <c r="I144" s="217"/>
      <c r="J144" s="217"/>
      <c r="K144" s="217"/>
      <c r="L144" s="217"/>
      <c r="M144" s="217"/>
      <c r="N144" s="217"/>
      <c r="O144" s="217"/>
      <c r="P144" s="217"/>
      <c r="Q144" s="217"/>
      <c r="R144" s="217"/>
      <c r="S144" s="217"/>
      <c r="T144" s="217"/>
      <c r="U144" s="217"/>
      <c r="V144" s="217"/>
      <c r="W144" s="217"/>
      <c r="X144" s="84"/>
      <c r="Y144" s="84"/>
      <c r="Z144" s="84"/>
      <c r="AA144" s="84"/>
      <c r="AB144" s="84"/>
      <c r="AC144" s="84"/>
    </row>
    <row r="145" spans="1:29" ht="15">
      <c r="A145" s="217" t="s">
        <v>498</v>
      </c>
      <c r="B145" s="217"/>
      <c r="C145" s="217"/>
      <c r="D145" s="217"/>
      <c r="E145" s="217"/>
      <c r="F145" s="217"/>
      <c r="G145" s="217"/>
      <c r="H145" s="217"/>
      <c r="I145" s="217"/>
      <c r="J145" s="217"/>
      <c r="K145" s="217"/>
      <c r="L145" s="217"/>
      <c r="M145" s="217"/>
      <c r="N145" s="217"/>
      <c r="O145" s="217"/>
      <c r="P145" s="217"/>
      <c r="Q145" s="217"/>
      <c r="R145" s="217"/>
      <c r="S145" s="217"/>
      <c r="T145" s="217"/>
      <c r="U145" s="217"/>
      <c r="V145" s="217"/>
      <c r="W145" s="217"/>
      <c r="X145" s="84"/>
      <c r="Y145" s="84"/>
      <c r="Z145" s="84"/>
      <c r="AA145" s="84"/>
      <c r="AB145" s="84"/>
      <c r="AC145" s="84"/>
    </row>
    <row r="146" spans="1:29" ht="15">
      <c r="A146" s="217" t="s">
        <v>499</v>
      </c>
      <c r="B146" s="217"/>
      <c r="C146" s="217"/>
      <c r="D146" s="217"/>
      <c r="E146" s="217"/>
      <c r="F146" s="217"/>
      <c r="G146" s="217"/>
      <c r="H146" s="217"/>
      <c r="I146" s="217"/>
      <c r="J146" s="217"/>
      <c r="K146" s="217"/>
      <c r="L146" s="217"/>
      <c r="M146" s="217"/>
      <c r="N146" s="217"/>
      <c r="O146" s="217"/>
      <c r="P146" s="217"/>
      <c r="Q146" s="217"/>
      <c r="R146" s="217"/>
      <c r="S146" s="217"/>
      <c r="T146" s="217"/>
      <c r="U146" s="217"/>
      <c r="V146" s="217"/>
      <c r="W146" s="217"/>
      <c r="X146" s="84"/>
      <c r="Y146" s="84"/>
      <c r="Z146" s="84"/>
      <c r="AA146" s="84"/>
      <c r="AB146" s="84"/>
      <c r="AC146" s="84"/>
    </row>
    <row r="147" spans="1:29" ht="15">
      <c r="A147" s="217" t="s">
        <v>500</v>
      </c>
      <c r="B147" s="217"/>
      <c r="C147" s="217"/>
      <c r="D147" s="217"/>
      <c r="E147" s="217"/>
      <c r="F147" s="217"/>
      <c r="G147" s="217"/>
      <c r="H147" s="217"/>
      <c r="I147" s="217"/>
      <c r="J147" s="217"/>
      <c r="K147" s="217"/>
      <c r="L147" s="217"/>
      <c r="M147" s="217"/>
      <c r="N147" s="217"/>
      <c r="O147" s="217"/>
      <c r="P147" s="217"/>
      <c r="Q147" s="217"/>
      <c r="R147" s="217"/>
      <c r="S147" s="217"/>
      <c r="T147" s="217"/>
      <c r="U147" s="217"/>
      <c r="V147" s="217"/>
      <c r="W147" s="217"/>
      <c r="X147" s="84"/>
      <c r="Y147" s="84"/>
      <c r="Z147" s="84"/>
      <c r="AA147" s="84"/>
      <c r="AB147" s="84"/>
      <c r="AC147" s="84"/>
    </row>
    <row r="148" spans="1:29">
      <c r="A148" s="217" t="s">
        <v>501</v>
      </c>
      <c r="B148" s="217"/>
      <c r="C148" s="217"/>
      <c r="D148" s="217"/>
      <c r="E148" s="217"/>
      <c r="F148" s="217"/>
      <c r="G148" s="217"/>
      <c r="H148" s="217"/>
      <c r="I148" s="217"/>
      <c r="J148" s="217"/>
      <c r="K148" s="217"/>
      <c r="L148" s="217"/>
      <c r="M148" s="217"/>
      <c r="N148" s="217"/>
      <c r="O148" s="217"/>
      <c r="P148" s="217"/>
      <c r="Q148" s="217"/>
      <c r="R148" s="217"/>
      <c r="S148" s="217"/>
      <c r="T148" s="217"/>
      <c r="U148" s="217"/>
      <c r="V148" s="217"/>
      <c r="W148" s="217"/>
      <c r="X148" s="42"/>
      <c r="Y148" s="42"/>
      <c r="Z148" s="42"/>
      <c r="AA148" s="42"/>
      <c r="AB148" s="42"/>
      <c r="AC148" s="42"/>
    </row>
  </sheetData>
  <mergeCells count="48">
    <mergeCell ref="A147:W147"/>
    <mergeCell ref="A148:W148"/>
    <mergeCell ref="A6:A7"/>
    <mergeCell ref="A9:A85"/>
    <mergeCell ref="A86:A132"/>
    <mergeCell ref="A133:A141"/>
    <mergeCell ref="B6:B7"/>
    <mergeCell ref="B138:B139"/>
    <mergeCell ref="C4:C7"/>
    <mergeCell ref="F4:F7"/>
    <mergeCell ref="G6:G7"/>
    <mergeCell ref="H6:H7"/>
    <mergeCell ref="O6:O7"/>
    <mergeCell ref="P6:P7"/>
    <mergeCell ref="Q6:Q7"/>
    <mergeCell ref="R6:R7"/>
    <mergeCell ref="AC6:AC7"/>
    <mergeCell ref="A143:W143"/>
    <mergeCell ref="A144:W144"/>
    <mergeCell ref="A145:W145"/>
    <mergeCell ref="A146:W146"/>
    <mergeCell ref="S6:S7"/>
    <mergeCell ref="X6:X7"/>
    <mergeCell ref="Y6:Y7"/>
    <mergeCell ref="Z6:Z7"/>
    <mergeCell ref="AA6:AA7"/>
    <mergeCell ref="AB6:AB7"/>
    <mergeCell ref="M6:N6"/>
    <mergeCell ref="T6:T7"/>
    <mergeCell ref="U6:U7"/>
    <mergeCell ref="V6:V7"/>
    <mergeCell ref="W6:W7"/>
    <mergeCell ref="A1:AC1"/>
    <mergeCell ref="A2:AC2"/>
    <mergeCell ref="A3:AC3"/>
    <mergeCell ref="G4:W4"/>
    <mergeCell ref="X4:AC4"/>
    <mergeCell ref="A4:B5"/>
    <mergeCell ref="D4:E6"/>
    <mergeCell ref="G5:H5"/>
    <mergeCell ref="I5:O5"/>
    <mergeCell ref="P5:R5"/>
    <mergeCell ref="S5:U5"/>
    <mergeCell ref="V5:W5"/>
    <mergeCell ref="X5:Z5"/>
    <mergeCell ref="AA5:AC5"/>
    <mergeCell ref="I6:J6"/>
    <mergeCell ref="K6:L6"/>
  </mergeCells>
  <phoneticPr fontId="4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7"/>
  <sheetViews>
    <sheetView zoomScale="95" zoomScaleNormal="95" workbookViewId="0">
      <selection activeCell="M11" sqref="M11"/>
    </sheetView>
  </sheetViews>
  <sheetFormatPr defaultColWidth="9" defaultRowHeight="13.5"/>
  <sheetData>
    <row r="1" spans="1:37" ht="18.75">
      <c r="A1" s="210" t="s">
        <v>502</v>
      </c>
      <c r="B1" s="210"/>
      <c r="C1" s="210"/>
      <c r="D1" s="210"/>
      <c r="E1" s="210"/>
      <c r="F1" s="210"/>
      <c r="G1" s="210"/>
      <c r="H1" s="210"/>
      <c r="I1" s="211"/>
      <c r="J1" s="211"/>
      <c r="K1" s="211"/>
      <c r="L1" s="211"/>
      <c r="M1" s="211"/>
      <c r="N1" s="211"/>
      <c r="O1" s="211"/>
      <c r="P1" s="211"/>
      <c r="Q1" s="211"/>
      <c r="R1" s="112"/>
      <c r="S1" s="112"/>
      <c r="T1" s="112"/>
      <c r="U1" s="112"/>
      <c r="V1" s="42"/>
      <c r="W1" s="42"/>
      <c r="X1" s="42"/>
      <c r="Y1" s="42"/>
      <c r="Z1" s="42"/>
      <c r="AA1" s="42"/>
      <c r="AB1" s="42"/>
      <c r="AC1" s="42"/>
      <c r="AD1" s="42"/>
      <c r="AE1" s="42"/>
      <c r="AF1" s="42"/>
      <c r="AG1" s="42"/>
      <c r="AH1" s="42"/>
      <c r="AI1" s="42"/>
      <c r="AJ1" s="42"/>
      <c r="AK1" s="42"/>
    </row>
    <row r="2" spans="1:37" ht="20.25">
      <c r="A2" s="244" t="s">
        <v>503</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42"/>
      <c r="AI2" s="42"/>
      <c r="AJ2" s="42"/>
      <c r="AK2" s="42"/>
    </row>
    <row r="3" spans="1:37" ht="15">
      <c r="A3" s="245" t="s">
        <v>469</v>
      </c>
      <c r="B3" s="246"/>
      <c r="C3" s="246"/>
      <c r="D3" s="246"/>
      <c r="E3" s="246"/>
      <c r="F3" s="246"/>
      <c r="G3" s="246"/>
      <c r="H3" s="246"/>
      <c r="I3" s="246"/>
      <c r="J3" s="246"/>
      <c r="K3" s="246"/>
      <c r="L3" s="246"/>
      <c r="M3" s="246"/>
      <c r="N3" s="246"/>
      <c r="O3" s="246"/>
      <c r="P3" s="246"/>
      <c r="Q3" s="246"/>
      <c r="R3" s="115"/>
      <c r="S3" s="115"/>
      <c r="T3" s="115"/>
      <c r="U3" s="115"/>
      <c r="V3" s="84"/>
      <c r="W3" s="84"/>
      <c r="X3" s="84"/>
      <c r="Y3" s="84"/>
      <c r="Z3" s="84"/>
      <c r="AA3" s="84"/>
      <c r="AB3" s="84"/>
      <c r="AC3" s="84"/>
      <c r="AD3" s="84"/>
      <c r="AE3" s="84"/>
      <c r="AF3" s="84"/>
      <c r="AG3" s="84"/>
      <c r="AH3" s="84"/>
      <c r="AI3" s="84"/>
      <c r="AJ3" s="84"/>
      <c r="AK3" s="84"/>
    </row>
    <row r="4" spans="1:37" ht="15">
      <c r="A4" s="216" t="s">
        <v>2</v>
      </c>
      <c r="B4" s="216"/>
      <c r="C4" s="215" t="s">
        <v>4</v>
      </c>
      <c r="D4" s="219" t="s">
        <v>504</v>
      </c>
      <c r="E4" s="215" t="s">
        <v>505</v>
      </c>
      <c r="F4" s="215"/>
      <c r="G4" s="215"/>
      <c r="H4" s="228" t="s">
        <v>506</v>
      </c>
      <c r="I4" s="222"/>
      <c r="J4" s="215" t="s">
        <v>507</v>
      </c>
      <c r="K4" s="215"/>
      <c r="L4" s="215" t="s">
        <v>508</v>
      </c>
      <c r="M4" s="215"/>
      <c r="N4" s="215" t="s">
        <v>509</v>
      </c>
      <c r="O4" s="215"/>
      <c r="P4" s="215"/>
      <c r="Q4" s="215"/>
      <c r="R4" s="215" t="s">
        <v>510</v>
      </c>
      <c r="S4" s="215"/>
      <c r="T4" s="215"/>
      <c r="U4" s="215" t="s">
        <v>511</v>
      </c>
      <c r="V4" s="215"/>
      <c r="W4" s="228" t="s">
        <v>512</v>
      </c>
      <c r="X4" s="229"/>
      <c r="Y4" s="229"/>
      <c r="Z4" s="222"/>
      <c r="AA4" s="228" t="s">
        <v>513</v>
      </c>
      <c r="AB4" s="229"/>
      <c r="AC4" s="222"/>
      <c r="AD4" s="228" t="s">
        <v>514</v>
      </c>
      <c r="AE4" s="229"/>
      <c r="AF4" s="229"/>
      <c r="AG4" s="222"/>
      <c r="AH4" s="84"/>
      <c r="AI4" s="84"/>
      <c r="AJ4" s="84"/>
      <c r="AK4" s="84"/>
    </row>
    <row r="5" spans="1:37" ht="15">
      <c r="A5" s="216"/>
      <c r="B5" s="216"/>
      <c r="C5" s="215"/>
      <c r="D5" s="220"/>
      <c r="E5" s="215"/>
      <c r="F5" s="215"/>
      <c r="G5" s="215"/>
      <c r="H5" s="230"/>
      <c r="I5" s="224"/>
      <c r="J5" s="215"/>
      <c r="K5" s="215"/>
      <c r="L5" s="215"/>
      <c r="M5" s="215"/>
      <c r="N5" s="216" t="s">
        <v>515</v>
      </c>
      <c r="O5" s="216"/>
      <c r="P5" s="215" t="s">
        <v>414</v>
      </c>
      <c r="Q5" s="215"/>
      <c r="R5" s="215"/>
      <c r="S5" s="215"/>
      <c r="T5" s="215"/>
      <c r="U5" s="215"/>
      <c r="V5" s="215"/>
      <c r="W5" s="230"/>
      <c r="X5" s="231"/>
      <c r="Y5" s="231"/>
      <c r="Z5" s="224"/>
      <c r="AA5" s="230"/>
      <c r="AB5" s="231"/>
      <c r="AC5" s="224"/>
      <c r="AD5" s="230"/>
      <c r="AE5" s="231"/>
      <c r="AF5" s="231"/>
      <c r="AG5" s="224"/>
      <c r="AH5" s="84"/>
      <c r="AI5" s="84"/>
      <c r="AJ5" s="84"/>
      <c r="AK5" s="84"/>
    </row>
    <row r="6" spans="1:37" ht="24">
      <c r="A6" s="109" t="s">
        <v>2</v>
      </c>
      <c r="B6" s="10" t="s">
        <v>3</v>
      </c>
      <c r="C6" s="215"/>
      <c r="D6" s="221"/>
      <c r="E6" s="10" t="s">
        <v>516</v>
      </c>
      <c r="F6" s="10" t="s">
        <v>517</v>
      </c>
      <c r="G6" s="10" t="s">
        <v>518</v>
      </c>
      <c r="H6" s="10" t="s">
        <v>519</v>
      </c>
      <c r="I6" s="10" t="s">
        <v>520</v>
      </c>
      <c r="J6" s="10" t="s">
        <v>521</v>
      </c>
      <c r="K6" s="10" t="s">
        <v>522</v>
      </c>
      <c r="L6" s="10" t="s">
        <v>521</v>
      </c>
      <c r="M6" s="10" t="s">
        <v>522</v>
      </c>
      <c r="N6" s="10" t="s">
        <v>523</v>
      </c>
      <c r="O6" s="10" t="s">
        <v>524</v>
      </c>
      <c r="P6" s="10" t="s">
        <v>523</v>
      </c>
      <c r="Q6" s="10" t="s">
        <v>525</v>
      </c>
      <c r="R6" s="10" t="s">
        <v>526</v>
      </c>
      <c r="S6" s="10" t="s">
        <v>527</v>
      </c>
      <c r="T6" s="10" t="s">
        <v>424</v>
      </c>
      <c r="U6" s="10" t="s">
        <v>528</v>
      </c>
      <c r="V6" s="109" t="s">
        <v>529</v>
      </c>
      <c r="W6" s="10" t="s">
        <v>530</v>
      </c>
      <c r="X6" s="10" t="s">
        <v>531</v>
      </c>
      <c r="Y6" s="10" t="s">
        <v>532</v>
      </c>
      <c r="Z6" s="10" t="s">
        <v>533</v>
      </c>
      <c r="AA6" s="10" t="s">
        <v>534</v>
      </c>
      <c r="AB6" s="10" t="s">
        <v>535</v>
      </c>
      <c r="AC6" s="10" t="s">
        <v>536</v>
      </c>
      <c r="AD6" s="10" t="s">
        <v>537</v>
      </c>
      <c r="AE6" s="10" t="s">
        <v>538</v>
      </c>
      <c r="AF6" s="10" t="s">
        <v>539</v>
      </c>
      <c r="AG6" s="109" t="s">
        <v>540</v>
      </c>
      <c r="AH6" s="84"/>
      <c r="AI6" s="84"/>
      <c r="AJ6" s="84"/>
      <c r="AK6" s="84"/>
    </row>
    <row r="7" spans="1:37" ht="15">
      <c r="A7" s="10">
        <v>1</v>
      </c>
      <c r="B7" s="10">
        <v>2</v>
      </c>
      <c r="C7" s="10">
        <v>3</v>
      </c>
      <c r="D7" s="10">
        <v>4</v>
      </c>
      <c r="E7" s="10">
        <v>5</v>
      </c>
      <c r="F7" s="10">
        <v>6</v>
      </c>
      <c r="G7" s="10">
        <v>7</v>
      </c>
      <c r="H7" s="10">
        <v>8</v>
      </c>
      <c r="I7" s="10">
        <v>9</v>
      </c>
      <c r="J7" s="10">
        <v>10</v>
      </c>
      <c r="K7" s="10">
        <v>11</v>
      </c>
      <c r="L7" s="10">
        <v>12</v>
      </c>
      <c r="M7" s="10">
        <v>13</v>
      </c>
      <c r="N7" s="10">
        <v>14</v>
      </c>
      <c r="O7" s="10">
        <v>15</v>
      </c>
      <c r="P7" s="10">
        <v>16</v>
      </c>
      <c r="Q7" s="10">
        <v>17</v>
      </c>
      <c r="R7" s="10">
        <v>18</v>
      </c>
      <c r="S7" s="10">
        <v>19</v>
      </c>
      <c r="T7" s="10">
        <v>20</v>
      </c>
      <c r="U7" s="10">
        <v>21</v>
      </c>
      <c r="V7" s="10">
        <v>22</v>
      </c>
      <c r="W7" s="10">
        <v>23</v>
      </c>
      <c r="X7" s="10">
        <v>24</v>
      </c>
      <c r="Y7" s="10">
        <v>25</v>
      </c>
      <c r="Z7" s="10">
        <v>26</v>
      </c>
      <c r="AA7" s="10">
        <v>27</v>
      </c>
      <c r="AB7" s="10">
        <v>28</v>
      </c>
      <c r="AC7" s="10">
        <v>29</v>
      </c>
      <c r="AD7" s="10">
        <v>30</v>
      </c>
      <c r="AE7" s="10">
        <v>31</v>
      </c>
      <c r="AF7" s="10">
        <v>32</v>
      </c>
      <c r="AG7" s="10">
        <v>33</v>
      </c>
      <c r="AH7" s="84"/>
      <c r="AI7" s="84"/>
      <c r="AJ7" s="84"/>
      <c r="AK7" s="84"/>
    </row>
    <row r="8" spans="1:37" ht="24">
      <c r="A8" s="219" t="s">
        <v>13</v>
      </c>
      <c r="B8" s="9">
        <v>1</v>
      </c>
      <c r="C8" s="47" t="s">
        <v>14</v>
      </c>
      <c r="D8" s="9" t="s">
        <v>17</v>
      </c>
      <c r="E8" s="9"/>
      <c r="F8" s="9" t="s">
        <v>418</v>
      </c>
      <c r="G8" s="9"/>
      <c r="H8" s="9"/>
      <c r="I8" s="9"/>
      <c r="J8" s="9"/>
      <c r="K8" s="9"/>
      <c r="L8" s="9"/>
      <c r="M8" s="9"/>
      <c r="N8" s="9"/>
      <c r="O8" s="9"/>
      <c r="P8" s="9"/>
      <c r="Q8" s="9"/>
      <c r="R8" s="9"/>
      <c r="S8" s="9"/>
      <c r="T8" s="9"/>
      <c r="U8" s="9"/>
      <c r="V8" s="9"/>
      <c r="W8" s="9"/>
      <c r="X8" s="9"/>
      <c r="Y8" s="9"/>
      <c r="Z8" s="9"/>
      <c r="AA8" s="9"/>
      <c r="AB8" s="9" t="s">
        <v>421</v>
      </c>
      <c r="AC8" s="9"/>
      <c r="AD8" s="9"/>
      <c r="AE8" s="9"/>
      <c r="AF8" s="9"/>
      <c r="AG8" s="9"/>
      <c r="AH8" s="84"/>
      <c r="AI8" s="84"/>
      <c r="AJ8" s="84"/>
      <c r="AK8" s="84"/>
    </row>
    <row r="9" spans="1:37" ht="24">
      <c r="A9" s="220"/>
      <c r="B9" s="9">
        <v>2</v>
      </c>
      <c r="C9" s="47" t="s">
        <v>21</v>
      </c>
      <c r="D9" s="49" t="s">
        <v>24</v>
      </c>
      <c r="E9" s="51" t="s">
        <v>418</v>
      </c>
      <c r="F9" s="51"/>
      <c r="G9" s="110"/>
      <c r="H9" s="49"/>
      <c r="I9" s="49"/>
      <c r="J9" s="49"/>
      <c r="K9" s="49"/>
      <c r="L9" s="49"/>
      <c r="M9" s="49"/>
      <c r="N9" s="49"/>
      <c r="O9" s="49"/>
      <c r="P9" s="49"/>
      <c r="Q9" s="49"/>
      <c r="R9" s="49"/>
      <c r="S9" s="49"/>
      <c r="T9" s="49"/>
      <c r="U9" s="49"/>
      <c r="V9" s="10"/>
      <c r="W9" s="10"/>
      <c r="X9" s="10"/>
      <c r="Y9" s="10"/>
      <c r="Z9" s="10"/>
      <c r="AA9" s="10"/>
      <c r="AB9" s="9"/>
      <c r="AC9" s="9"/>
      <c r="AD9" s="9"/>
      <c r="AE9" s="9"/>
      <c r="AF9" s="9"/>
      <c r="AG9" s="9"/>
      <c r="AH9" s="84"/>
      <c r="AI9" s="84"/>
      <c r="AJ9" s="84"/>
      <c r="AK9" s="84"/>
    </row>
    <row r="10" spans="1:37" ht="36">
      <c r="A10" s="220"/>
      <c r="B10" s="9">
        <v>3</v>
      </c>
      <c r="C10" s="47" t="s">
        <v>26</v>
      </c>
      <c r="D10" s="49" t="s">
        <v>28</v>
      </c>
      <c r="E10" s="51" t="s">
        <v>418</v>
      </c>
      <c r="F10" s="110"/>
      <c r="G10" s="110"/>
      <c r="H10" s="10"/>
      <c r="I10" s="10"/>
      <c r="J10" s="10"/>
      <c r="K10" s="10"/>
      <c r="L10" s="10"/>
      <c r="M10" s="10"/>
      <c r="N10" s="10"/>
      <c r="O10" s="10"/>
      <c r="P10" s="9"/>
      <c r="Q10" s="9"/>
      <c r="R10" s="9"/>
      <c r="S10" s="9"/>
      <c r="T10" s="9"/>
      <c r="U10" s="9"/>
      <c r="V10" s="9"/>
      <c r="W10" s="9"/>
      <c r="X10" s="9"/>
      <c r="Y10" s="9"/>
      <c r="Z10" s="9"/>
      <c r="AA10" s="9"/>
      <c r="AB10" s="9" t="s">
        <v>421</v>
      </c>
      <c r="AC10" s="9"/>
      <c r="AD10" s="9"/>
      <c r="AE10" s="9"/>
      <c r="AF10" s="9"/>
      <c r="AG10" s="9"/>
      <c r="AH10" s="84"/>
      <c r="AI10" s="84"/>
      <c r="AJ10" s="84"/>
      <c r="AK10" s="84"/>
    </row>
    <row r="11" spans="1:37" ht="24">
      <c r="A11" s="220"/>
      <c r="B11" s="9">
        <v>4</v>
      </c>
      <c r="C11" s="47" t="s">
        <v>32</v>
      </c>
      <c r="D11" s="47" t="s">
        <v>34</v>
      </c>
      <c r="E11" s="10" t="s">
        <v>418</v>
      </c>
      <c r="F11" s="10"/>
      <c r="G11" s="10"/>
      <c r="H11" s="10"/>
      <c r="I11" s="10"/>
      <c r="J11" s="9"/>
      <c r="K11" s="9"/>
      <c r="L11" s="10"/>
      <c r="M11" s="10"/>
      <c r="N11" s="10"/>
      <c r="O11" s="10"/>
      <c r="P11" s="9"/>
      <c r="Q11" s="9"/>
      <c r="R11" s="9"/>
      <c r="S11" s="9"/>
      <c r="T11" s="9"/>
      <c r="U11" s="9"/>
      <c r="V11" s="9"/>
      <c r="W11" s="9"/>
      <c r="X11" s="9"/>
      <c r="Y11" s="9"/>
      <c r="Z11" s="9"/>
      <c r="AA11" s="9"/>
      <c r="AB11" s="9" t="s">
        <v>421</v>
      </c>
      <c r="AC11" s="9"/>
      <c r="AD11" s="9"/>
      <c r="AE11" s="9"/>
      <c r="AF11" s="9"/>
      <c r="AG11" s="9"/>
      <c r="AH11" s="84"/>
      <c r="AI11" s="84"/>
      <c r="AJ11" s="84"/>
      <c r="AK11" s="84"/>
    </row>
    <row r="12" spans="1:37" ht="24">
      <c r="A12" s="220"/>
      <c r="B12" s="9">
        <v>5</v>
      </c>
      <c r="C12" s="47" t="s">
        <v>36</v>
      </c>
      <c r="D12" s="47" t="s">
        <v>37</v>
      </c>
      <c r="E12" s="10" t="s">
        <v>418</v>
      </c>
      <c r="F12" s="10"/>
      <c r="G12" s="10"/>
      <c r="H12" s="10"/>
      <c r="I12" s="10"/>
      <c r="J12" s="9"/>
      <c r="K12" s="9"/>
      <c r="L12" s="10"/>
      <c r="M12" s="10"/>
      <c r="N12" s="10"/>
      <c r="O12" s="10"/>
      <c r="P12" s="9"/>
      <c r="Q12" s="9"/>
      <c r="R12" s="9"/>
      <c r="S12" s="9"/>
      <c r="T12" s="9"/>
      <c r="U12" s="9"/>
      <c r="V12" s="9"/>
      <c r="W12" s="9"/>
      <c r="X12" s="9"/>
      <c r="Y12" s="9"/>
      <c r="Z12" s="9"/>
      <c r="AA12" s="9"/>
      <c r="AB12" s="9" t="s">
        <v>421</v>
      </c>
      <c r="AC12" s="9"/>
      <c r="AD12" s="9"/>
      <c r="AE12" s="9"/>
      <c r="AF12" s="9"/>
      <c r="AG12" s="9"/>
      <c r="AH12" s="84"/>
      <c r="AI12" s="84"/>
      <c r="AJ12" s="84"/>
      <c r="AK12" s="84"/>
    </row>
    <row r="13" spans="1:37" ht="24">
      <c r="A13" s="220"/>
      <c r="B13" s="9">
        <v>6</v>
      </c>
      <c r="C13" s="47" t="s">
        <v>38</v>
      </c>
      <c r="D13" s="47" t="s">
        <v>39</v>
      </c>
      <c r="E13" s="10" t="s">
        <v>418</v>
      </c>
      <c r="F13" s="10"/>
      <c r="G13" s="10"/>
      <c r="H13" s="10"/>
      <c r="I13" s="10"/>
      <c r="J13" s="9"/>
      <c r="K13" s="9"/>
      <c r="L13" s="10"/>
      <c r="M13" s="10"/>
      <c r="N13" s="10"/>
      <c r="O13" s="10"/>
      <c r="P13" s="9"/>
      <c r="Q13" s="9"/>
      <c r="R13" s="9"/>
      <c r="S13" s="9"/>
      <c r="T13" s="9"/>
      <c r="U13" s="9"/>
      <c r="V13" s="9"/>
      <c r="W13" s="9"/>
      <c r="X13" s="9"/>
      <c r="Y13" s="9"/>
      <c r="Z13" s="9"/>
      <c r="AA13" s="9"/>
      <c r="AB13" s="9" t="s">
        <v>421</v>
      </c>
      <c r="AC13" s="9"/>
      <c r="AD13" s="9"/>
      <c r="AE13" s="9"/>
      <c r="AF13" s="9"/>
      <c r="AG13" s="9"/>
      <c r="AH13" s="84"/>
      <c r="AI13" s="84"/>
      <c r="AJ13" s="84"/>
      <c r="AK13" s="84"/>
    </row>
    <row r="14" spans="1:37" ht="24">
      <c r="A14" s="220"/>
      <c r="B14" s="9">
        <v>7</v>
      </c>
      <c r="C14" s="47" t="s">
        <v>40</v>
      </c>
      <c r="D14" s="47" t="s">
        <v>41</v>
      </c>
      <c r="E14" s="10" t="s">
        <v>418</v>
      </c>
      <c r="F14" s="10"/>
      <c r="G14" s="10"/>
      <c r="H14" s="10"/>
      <c r="I14" s="10"/>
      <c r="J14" s="9"/>
      <c r="K14" s="9"/>
      <c r="L14" s="10"/>
      <c r="M14" s="10"/>
      <c r="N14" s="10"/>
      <c r="O14" s="10"/>
      <c r="P14" s="9"/>
      <c r="Q14" s="9"/>
      <c r="R14" s="9"/>
      <c r="S14" s="9"/>
      <c r="T14" s="9"/>
      <c r="U14" s="9"/>
      <c r="V14" s="9"/>
      <c r="W14" s="9"/>
      <c r="X14" s="9"/>
      <c r="Y14" s="9"/>
      <c r="Z14" s="9"/>
      <c r="AA14" s="9"/>
      <c r="AB14" s="9" t="s">
        <v>421</v>
      </c>
      <c r="AC14" s="9"/>
      <c r="AD14" s="9"/>
      <c r="AE14" s="9"/>
      <c r="AF14" s="9"/>
      <c r="AG14" s="9"/>
      <c r="AH14" s="84"/>
      <c r="AI14" s="84"/>
      <c r="AJ14" s="84"/>
      <c r="AK14" s="84"/>
    </row>
    <row r="15" spans="1:37" ht="24">
      <c r="A15" s="220"/>
      <c r="B15" s="9">
        <v>8</v>
      </c>
      <c r="C15" s="47" t="s">
        <v>42</v>
      </c>
      <c r="D15" s="10" t="s">
        <v>45</v>
      </c>
      <c r="E15" s="10" t="s">
        <v>418</v>
      </c>
      <c r="F15" s="10"/>
      <c r="G15" s="10"/>
      <c r="H15" s="10"/>
      <c r="I15" s="10"/>
      <c r="J15" s="9"/>
      <c r="K15" s="10"/>
      <c r="L15" s="10"/>
      <c r="M15" s="10"/>
      <c r="N15" s="10"/>
      <c r="O15" s="10"/>
      <c r="P15" s="9"/>
      <c r="Q15" s="9"/>
      <c r="R15" s="9"/>
      <c r="S15" s="9"/>
      <c r="T15" s="9"/>
      <c r="U15" s="9"/>
      <c r="V15" s="9"/>
      <c r="W15" s="9"/>
      <c r="X15" s="9"/>
      <c r="Y15" s="9"/>
      <c r="Z15" s="9"/>
      <c r="AA15" s="9"/>
      <c r="AB15" s="9"/>
      <c r="AC15" s="9"/>
      <c r="AD15" s="9"/>
      <c r="AE15" s="9"/>
      <c r="AF15" s="9"/>
      <c r="AG15" s="9"/>
      <c r="AH15" s="84"/>
      <c r="AI15" s="84"/>
      <c r="AJ15" s="84"/>
      <c r="AK15" s="84"/>
    </row>
    <row r="16" spans="1:37" ht="36">
      <c r="A16" s="220"/>
      <c r="B16" s="9">
        <v>9</v>
      </c>
      <c r="C16" s="47" t="s">
        <v>47</v>
      </c>
      <c r="D16" s="10" t="s">
        <v>49</v>
      </c>
      <c r="E16" s="10" t="s">
        <v>418</v>
      </c>
      <c r="F16" s="10"/>
      <c r="G16" s="10"/>
      <c r="H16" s="10"/>
      <c r="I16" s="10"/>
      <c r="J16" s="10"/>
      <c r="K16" s="10"/>
      <c r="L16" s="10"/>
      <c r="M16" s="10"/>
      <c r="N16" s="10"/>
      <c r="O16" s="10"/>
      <c r="P16" s="9"/>
      <c r="Q16" s="9"/>
      <c r="R16" s="9"/>
      <c r="S16" s="9"/>
      <c r="T16" s="9"/>
      <c r="U16" s="9"/>
      <c r="V16" s="9"/>
      <c r="W16" s="9"/>
      <c r="X16" s="9"/>
      <c r="Y16" s="9"/>
      <c r="Z16" s="9"/>
      <c r="AA16" s="9"/>
      <c r="AB16" s="9"/>
      <c r="AC16" s="9"/>
      <c r="AD16" s="9"/>
      <c r="AE16" s="9"/>
      <c r="AF16" s="9"/>
      <c r="AG16" s="9"/>
      <c r="AH16" s="84"/>
      <c r="AI16" s="84"/>
      <c r="AJ16" s="84"/>
      <c r="AK16" s="84"/>
    </row>
    <row r="17" spans="1:37" ht="24">
      <c r="A17" s="220"/>
      <c r="B17" s="9">
        <v>10</v>
      </c>
      <c r="C17" s="47" t="s">
        <v>51</v>
      </c>
      <c r="D17" s="10" t="s">
        <v>54</v>
      </c>
      <c r="E17" s="10"/>
      <c r="F17" s="10" t="s">
        <v>418</v>
      </c>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84"/>
      <c r="AI17" s="84"/>
      <c r="AJ17" s="84"/>
      <c r="AK17" s="84"/>
    </row>
    <row r="18" spans="1:37" ht="48">
      <c r="A18" s="220"/>
      <c r="B18" s="9">
        <v>11</v>
      </c>
      <c r="C18" s="47" t="s">
        <v>56</v>
      </c>
      <c r="D18" s="10" t="s">
        <v>57</v>
      </c>
      <c r="E18" s="10"/>
      <c r="F18" s="10" t="s">
        <v>418</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84"/>
      <c r="AI18" s="84"/>
      <c r="AJ18" s="84"/>
      <c r="AK18" s="84"/>
    </row>
    <row r="19" spans="1:37" ht="36">
      <c r="A19" s="220"/>
      <c r="B19" s="9">
        <v>12</v>
      </c>
      <c r="C19" s="47" t="s">
        <v>58</v>
      </c>
      <c r="D19" s="10" t="s">
        <v>59</v>
      </c>
      <c r="E19" s="10"/>
      <c r="F19" s="10" t="s">
        <v>418</v>
      </c>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84"/>
      <c r="AI19" s="84"/>
      <c r="AJ19" s="84"/>
      <c r="AK19" s="84"/>
    </row>
    <row r="20" spans="1:37" ht="24">
      <c r="A20" s="220"/>
      <c r="B20" s="9">
        <v>13</v>
      </c>
      <c r="C20" s="47" t="s">
        <v>60</v>
      </c>
      <c r="D20" s="47" t="s">
        <v>62</v>
      </c>
      <c r="E20" s="10" t="s">
        <v>418</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84"/>
      <c r="AI20" s="84"/>
      <c r="AJ20" s="84"/>
      <c r="AK20" s="84"/>
    </row>
    <row r="21" spans="1:37" ht="36">
      <c r="A21" s="220"/>
      <c r="B21" s="9">
        <v>14</v>
      </c>
      <c r="C21" s="47" t="s">
        <v>64</v>
      </c>
      <c r="D21" s="10" t="s">
        <v>65</v>
      </c>
      <c r="E21" s="10" t="s">
        <v>418</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84"/>
      <c r="AI21" s="84"/>
      <c r="AJ21" s="84"/>
      <c r="AK21" s="84"/>
    </row>
    <row r="22" spans="1:37" ht="36">
      <c r="A22" s="220"/>
      <c r="B22" s="9">
        <v>15</v>
      </c>
      <c r="C22" s="47" t="s">
        <v>66</v>
      </c>
      <c r="D22" s="10" t="s">
        <v>68</v>
      </c>
      <c r="E22" s="10" t="s">
        <v>418</v>
      </c>
      <c r="F22" s="51"/>
      <c r="G22" s="10"/>
      <c r="H22" s="10"/>
      <c r="I22" s="10"/>
      <c r="J22" s="10"/>
      <c r="K22" s="10"/>
      <c r="L22" s="10"/>
      <c r="M22" s="10"/>
      <c r="N22" s="10"/>
      <c r="O22" s="10"/>
      <c r="P22" s="10"/>
      <c r="Q22" s="9"/>
      <c r="R22" s="9"/>
      <c r="S22" s="9"/>
      <c r="T22" s="9"/>
      <c r="U22" s="9"/>
      <c r="V22" s="10"/>
      <c r="W22" s="10"/>
      <c r="X22" s="10"/>
      <c r="Y22" s="10"/>
      <c r="Z22" s="10"/>
      <c r="AA22" s="10"/>
      <c r="AB22" s="10"/>
      <c r="AC22" s="10"/>
      <c r="AD22" s="10"/>
      <c r="AE22" s="10"/>
      <c r="AF22" s="10"/>
      <c r="AG22" s="10"/>
      <c r="AH22" s="84"/>
      <c r="AI22" s="84"/>
      <c r="AJ22" s="84"/>
      <c r="AK22" s="84"/>
    </row>
    <row r="23" spans="1:37" ht="36">
      <c r="A23" s="220"/>
      <c r="B23" s="9">
        <v>16</v>
      </c>
      <c r="C23" s="47" t="s">
        <v>70</v>
      </c>
      <c r="D23" s="10" t="s">
        <v>68</v>
      </c>
      <c r="E23" s="10" t="s">
        <v>418</v>
      </c>
      <c r="F23" s="51"/>
      <c r="G23" s="10"/>
      <c r="H23" s="10"/>
      <c r="I23" s="10"/>
      <c r="J23" s="10"/>
      <c r="K23" s="10"/>
      <c r="L23" s="10"/>
      <c r="M23" s="10"/>
      <c r="N23" s="10"/>
      <c r="O23" s="10"/>
      <c r="P23" s="10"/>
      <c r="Q23" s="9"/>
      <c r="R23" s="9"/>
      <c r="S23" s="9"/>
      <c r="T23" s="9"/>
      <c r="U23" s="9"/>
      <c r="V23" s="10"/>
      <c r="W23" s="10"/>
      <c r="X23" s="10"/>
      <c r="Y23" s="10"/>
      <c r="Z23" s="10"/>
      <c r="AA23" s="10"/>
      <c r="AB23" s="10"/>
      <c r="AC23" s="10"/>
      <c r="AD23" s="10"/>
      <c r="AE23" s="10"/>
      <c r="AF23" s="10"/>
      <c r="AG23" s="10"/>
      <c r="AH23" s="84"/>
      <c r="AI23" s="84"/>
      <c r="AJ23" s="84"/>
      <c r="AK23" s="84"/>
    </row>
    <row r="24" spans="1:37" ht="36">
      <c r="A24" s="220"/>
      <c r="B24" s="9">
        <v>17</v>
      </c>
      <c r="C24" s="47" t="s">
        <v>71</v>
      </c>
      <c r="D24" s="10" t="s">
        <v>72</v>
      </c>
      <c r="E24" s="10" t="s">
        <v>418</v>
      </c>
      <c r="F24" s="51"/>
      <c r="G24" s="10"/>
      <c r="H24" s="10"/>
      <c r="I24" s="10"/>
      <c r="J24" s="10"/>
      <c r="K24" s="10"/>
      <c r="L24" s="10"/>
      <c r="M24" s="10"/>
      <c r="N24" s="10"/>
      <c r="O24" s="10"/>
      <c r="P24" s="10"/>
      <c r="Q24" s="9"/>
      <c r="R24" s="9"/>
      <c r="S24" s="9"/>
      <c r="T24" s="9"/>
      <c r="U24" s="9"/>
      <c r="V24" s="43"/>
      <c r="W24" s="43"/>
      <c r="X24" s="43"/>
      <c r="Y24" s="43"/>
      <c r="Z24" s="43"/>
      <c r="AA24" s="43"/>
      <c r="AB24" s="10"/>
      <c r="AC24" s="10"/>
      <c r="AD24" s="10"/>
      <c r="AE24" s="10"/>
      <c r="AF24" s="10"/>
      <c r="AG24" s="10"/>
      <c r="AH24" s="84"/>
      <c r="AI24" s="84"/>
      <c r="AJ24" s="84"/>
      <c r="AK24" s="84"/>
    </row>
    <row r="25" spans="1:37" ht="24">
      <c r="A25" s="220"/>
      <c r="B25" s="9">
        <v>18</v>
      </c>
      <c r="C25" s="47" t="s">
        <v>73</v>
      </c>
      <c r="D25" s="47" t="s">
        <v>541</v>
      </c>
      <c r="E25" s="10"/>
      <c r="F25" s="51"/>
      <c r="G25" s="10"/>
      <c r="H25" s="10"/>
      <c r="I25" s="10"/>
      <c r="J25" s="10"/>
      <c r="K25" s="10"/>
      <c r="L25" s="10"/>
      <c r="M25" s="10"/>
      <c r="N25" s="10"/>
      <c r="O25" s="10"/>
      <c r="P25" s="10"/>
      <c r="Q25" s="9"/>
      <c r="R25" s="9"/>
      <c r="S25" s="9"/>
      <c r="T25" s="9"/>
      <c r="U25" s="9"/>
      <c r="V25" s="9"/>
      <c r="W25" s="9"/>
      <c r="X25" s="9"/>
      <c r="Y25" s="9"/>
      <c r="Z25" s="9"/>
      <c r="AA25" s="9"/>
      <c r="AB25" s="9"/>
      <c r="AC25" s="9"/>
      <c r="AD25" s="9"/>
      <c r="AE25" s="9"/>
      <c r="AF25" s="9"/>
      <c r="AG25" s="9"/>
      <c r="AH25" s="84"/>
      <c r="AI25" s="84"/>
      <c r="AJ25" s="84"/>
      <c r="AK25" s="84"/>
    </row>
    <row r="26" spans="1:37" ht="24">
      <c r="A26" s="220"/>
      <c r="B26" s="9">
        <v>19</v>
      </c>
      <c r="C26" s="47" t="s">
        <v>77</v>
      </c>
      <c r="D26" s="47" t="s">
        <v>541</v>
      </c>
      <c r="E26" s="10"/>
      <c r="F26" s="51"/>
      <c r="G26" s="10"/>
      <c r="H26" s="10"/>
      <c r="I26" s="10"/>
      <c r="J26" s="10"/>
      <c r="K26" s="10"/>
      <c r="L26" s="10"/>
      <c r="M26" s="10"/>
      <c r="N26" s="10"/>
      <c r="O26" s="10"/>
      <c r="P26" s="10"/>
      <c r="Q26" s="9"/>
      <c r="R26" s="9"/>
      <c r="S26" s="9"/>
      <c r="T26" s="9"/>
      <c r="U26" s="9"/>
      <c r="V26" s="9"/>
      <c r="W26" s="9"/>
      <c r="X26" s="9"/>
      <c r="Y26" s="9"/>
      <c r="Z26" s="9"/>
      <c r="AA26" s="9"/>
      <c r="AB26" s="9"/>
      <c r="AC26" s="9"/>
      <c r="AD26" s="9"/>
      <c r="AE26" s="9"/>
      <c r="AF26" s="9"/>
      <c r="AG26" s="9"/>
      <c r="AH26" s="84"/>
      <c r="AI26" s="84"/>
      <c r="AJ26" s="84"/>
      <c r="AK26" s="84"/>
    </row>
    <row r="27" spans="1:37" ht="24">
      <c r="A27" s="220"/>
      <c r="B27" s="9">
        <v>20</v>
      </c>
      <c r="C27" s="47" t="s">
        <v>79</v>
      </c>
      <c r="D27" s="47" t="s">
        <v>541</v>
      </c>
      <c r="E27" s="10"/>
      <c r="F27" s="51"/>
      <c r="G27" s="10"/>
      <c r="H27" s="10"/>
      <c r="I27" s="10"/>
      <c r="J27" s="10"/>
      <c r="K27" s="10"/>
      <c r="L27" s="10"/>
      <c r="M27" s="10"/>
      <c r="N27" s="10"/>
      <c r="O27" s="10"/>
      <c r="P27" s="10"/>
      <c r="Q27" s="9"/>
      <c r="R27" s="9"/>
      <c r="S27" s="9"/>
      <c r="T27" s="9"/>
      <c r="U27" s="9"/>
      <c r="V27" s="9"/>
      <c r="W27" s="9"/>
      <c r="X27" s="9"/>
      <c r="Y27" s="9"/>
      <c r="Z27" s="9"/>
      <c r="AA27" s="9"/>
      <c r="AB27" s="9"/>
      <c r="AC27" s="9"/>
      <c r="AD27" s="9"/>
      <c r="AE27" s="9"/>
      <c r="AF27" s="9"/>
      <c r="AG27" s="9"/>
      <c r="AH27" s="84"/>
      <c r="AI27" s="84"/>
      <c r="AJ27" s="84"/>
      <c r="AK27" s="84"/>
    </row>
    <row r="28" spans="1:37" ht="24">
      <c r="A28" s="220"/>
      <c r="B28" s="9">
        <v>21</v>
      </c>
      <c r="C28" s="47" t="s">
        <v>81</v>
      </c>
      <c r="D28" s="47" t="s">
        <v>541</v>
      </c>
      <c r="E28" s="10"/>
      <c r="F28" s="51"/>
      <c r="G28" s="10"/>
      <c r="H28" s="10"/>
      <c r="I28" s="10"/>
      <c r="J28" s="10"/>
      <c r="K28" s="10"/>
      <c r="L28" s="10"/>
      <c r="M28" s="10"/>
      <c r="N28" s="10"/>
      <c r="O28" s="10"/>
      <c r="P28" s="10"/>
      <c r="Q28" s="9"/>
      <c r="R28" s="9"/>
      <c r="S28" s="9"/>
      <c r="T28" s="9"/>
      <c r="U28" s="9"/>
      <c r="V28" s="9"/>
      <c r="W28" s="9"/>
      <c r="X28" s="9"/>
      <c r="Y28" s="9"/>
      <c r="Z28" s="9"/>
      <c r="AA28" s="9"/>
      <c r="AB28" s="9"/>
      <c r="AC28" s="9"/>
      <c r="AD28" s="9"/>
      <c r="AE28" s="9"/>
      <c r="AF28" s="9"/>
      <c r="AG28" s="9"/>
      <c r="AH28" s="84"/>
      <c r="AI28" s="84"/>
      <c r="AJ28" s="84"/>
      <c r="AK28" s="84"/>
    </row>
    <row r="29" spans="1:37" ht="24">
      <c r="A29" s="220"/>
      <c r="B29" s="9">
        <v>22</v>
      </c>
      <c r="C29" s="47" t="s">
        <v>82</v>
      </c>
      <c r="D29" s="47" t="s">
        <v>541</v>
      </c>
      <c r="E29" s="10"/>
      <c r="F29" s="51"/>
      <c r="G29" s="10"/>
      <c r="H29" s="10"/>
      <c r="I29" s="10"/>
      <c r="J29" s="10"/>
      <c r="K29" s="10"/>
      <c r="L29" s="10"/>
      <c r="M29" s="10"/>
      <c r="N29" s="10"/>
      <c r="O29" s="10"/>
      <c r="P29" s="10"/>
      <c r="Q29" s="9"/>
      <c r="R29" s="9"/>
      <c r="S29" s="9"/>
      <c r="T29" s="9"/>
      <c r="U29" s="9"/>
      <c r="V29" s="9"/>
      <c r="W29" s="9"/>
      <c r="X29" s="9"/>
      <c r="Y29" s="9"/>
      <c r="Z29" s="9"/>
      <c r="AA29" s="9"/>
      <c r="AB29" s="9"/>
      <c r="AC29" s="9"/>
      <c r="AD29" s="9"/>
      <c r="AE29" s="9"/>
      <c r="AF29" s="9"/>
      <c r="AG29" s="9"/>
      <c r="AH29" s="84"/>
      <c r="AI29" s="84"/>
      <c r="AJ29" s="84"/>
      <c r="AK29" s="84"/>
    </row>
    <row r="30" spans="1:37" ht="24">
      <c r="A30" s="220"/>
      <c r="B30" s="9">
        <v>23</v>
      </c>
      <c r="C30" s="47" t="s">
        <v>84</v>
      </c>
      <c r="D30" s="47" t="s">
        <v>541</v>
      </c>
      <c r="E30" s="10"/>
      <c r="F30" s="51"/>
      <c r="G30" s="10"/>
      <c r="H30" s="10"/>
      <c r="I30" s="10"/>
      <c r="J30" s="10"/>
      <c r="K30" s="10"/>
      <c r="L30" s="10"/>
      <c r="M30" s="10"/>
      <c r="N30" s="10"/>
      <c r="O30" s="10"/>
      <c r="P30" s="10"/>
      <c r="Q30" s="9"/>
      <c r="R30" s="9"/>
      <c r="S30" s="9"/>
      <c r="T30" s="9"/>
      <c r="U30" s="9"/>
      <c r="V30" s="9"/>
      <c r="W30" s="9"/>
      <c r="X30" s="9"/>
      <c r="Y30" s="9"/>
      <c r="Z30" s="9"/>
      <c r="AA30" s="9"/>
      <c r="AB30" s="9"/>
      <c r="AC30" s="9"/>
      <c r="AD30" s="9"/>
      <c r="AE30" s="9"/>
      <c r="AF30" s="9"/>
      <c r="AG30" s="9"/>
      <c r="AH30" s="84"/>
      <c r="AI30" s="84"/>
      <c r="AJ30" s="84"/>
      <c r="AK30" s="84"/>
    </row>
    <row r="31" spans="1:37" ht="24">
      <c r="A31" s="220"/>
      <c r="B31" s="9">
        <v>24</v>
      </c>
      <c r="C31" s="47" t="s">
        <v>85</v>
      </c>
      <c r="D31" s="47" t="s">
        <v>541</v>
      </c>
      <c r="E31" s="10"/>
      <c r="F31" s="51"/>
      <c r="G31" s="10"/>
      <c r="H31" s="10"/>
      <c r="I31" s="10"/>
      <c r="J31" s="10"/>
      <c r="K31" s="10"/>
      <c r="L31" s="10"/>
      <c r="M31" s="10"/>
      <c r="N31" s="10"/>
      <c r="O31" s="10"/>
      <c r="P31" s="10"/>
      <c r="Q31" s="9"/>
      <c r="R31" s="9"/>
      <c r="S31" s="9"/>
      <c r="T31" s="9"/>
      <c r="U31" s="9"/>
      <c r="V31" s="9"/>
      <c r="W31" s="9"/>
      <c r="X31" s="9"/>
      <c r="Y31" s="9"/>
      <c r="Z31" s="9"/>
      <c r="AA31" s="9"/>
      <c r="AB31" s="9"/>
      <c r="AC31" s="9"/>
      <c r="AD31" s="9"/>
      <c r="AE31" s="9"/>
      <c r="AF31" s="9"/>
      <c r="AG31" s="9"/>
      <c r="AH31" s="84"/>
      <c r="AI31" s="84"/>
      <c r="AJ31" s="84"/>
      <c r="AK31" s="84"/>
    </row>
    <row r="32" spans="1:37" ht="24">
      <c r="A32" s="220"/>
      <c r="B32" s="9">
        <v>25</v>
      </c>
      <c r="C32" s="47" t="s">
        <v>87</v>
      </c>
      <c r="D32" s="47" t="s">
        <v>541</v>
      </c>
      <c r="E32" s="10"/>
      <c r="F32" s="51"/>
      <c r="G32" s="10"/>
      <c r="H32" s="10"/>
      <c r="I32" s="10"/>
      <c r="J32" s="10"/>
      <c r="K32" s="10"/>
      <c r="L32" s="10"/>
      <c r="M32" s="10"/>
      <c r="N32" s="10"/>
      <c r="O32" s="10"/>
      <c r="P32" s="10"/>
      <c r="Q32" s="9"/>
      <c r="R32" s="9"/>
      <c r="S32" s="9"/>
      <c r="T32" s="9"/>
      <c r="U32" s="9"/>
      <c r="V32" s="9"/>
      <c r="W32" s="9"/>
      <c r="X32" s="9"/>
      <c r="Y32" s="9"/>
      <c r="Z32" s="9"/>
      <c r="AA32" s="9"/>
      <c r="AB32" s="9"/>
      <c r="AC32" s="9"/>
      <c r="AD32" s="9"/>
      <c r="AE32" s="9"/>
      <c r="AF32" s="9"/>
      <c r="AG32" s="9"/>
      <c r="AH32" s="84"/>
      <c r="AI32" s="84"/>
      <c r="AJ32" s="84"/>
      <c r="AK32" s="84"/>
    </row>
    <row r="33" spans="1:37" ht="24">
      <c r="A33" s="220"/>
      <c r="B33" s="9">
        <v>26</v>
      </c>
      <c r="C33" s="47" t="s">
        <v>88</v>
      </c>
      <c r="D33" s="47" t="s">
        <v>541</v>
      </c>
      <c r="E33" s="10"/>
      <c r="F33" s="51"/>
      <c r="G33" s="10"/>
      <c r="H33" s="10"/>
      <c r="I33" s="10"/>
      <c r="J33" s="10"/>
      <c r="K33" s="10"/>
      <c r="L33" s="10"/>
      <c r="M33" s="10"/>
      <c r="N33" s="10"/>
      <c r="O33" s="10"/>
      <c r="P33" s="10"/>
      <c r="Q33" s="9"/>
      <c r="R33" s="9"/>
      <c r="S33" s="9"/>
      <c r="T33" s="9"/>
      <c r="U33" s="9"/>
      <c r="V33" s="9"/>
      <c r="W33" s="9"/>
      <c r="X33" s="9"/>
      <c r="Y33" s="9"/>
      <c r="Z33" s="9"/>
      <c r="AA33" s="9"/>
      <c r="AB33" s="9"/>
      <c r="AC33" s="9"/>
      <c r="AD33" s="9"/>
      <c r="AE33" s="9"/>
      <c r="AF33" s="9"/>
      <c r="AG33" s="9"/>
      <c r="AH33" s="84"/>
      <c r="AI33" s="84"/>
      <c r="AJ33" s="84"/>
      <c r="AK33" s="84"/>
    </row>
    <row r="34" spans="1:37" ht="24">
      <c r="A34" s="220"/>
      <c r="B34" s="9">
        <v>27</v>
      </c>
      <c r="C34" s="47" t="s">
        <v>89</v>
      </c>
      <c r="D34" s="47" t="s">
        <v>541</v>
      </c>
      <c r="E34" s="10"/>
      <c r="F34" s="51"/>
      <c r="G34" s="10"/>
      <c r="H34" s="10"/>
      <c r="I34" s="10"/>
      <c r="J34" s="10"/>
      <c r="K34" s="10"/>
      <c r="L34" s="10"/>
      <c r="M34" s="10"/>
      <c r="N34" s="10"/>
      <c r="O34" s="10"/>
      <c r="P34" s="10"/>
      <c r="Q34" s="9"/>
      <c r="R34" s="9"/>
      <c r="S34" s="9"/>
      <c r="T34" s="9"/>
      <c r="U34" s="9"/>
      <c r="V34" s="9"/>
      <c r="W34" s="9"/>
      <c r="X34" s="9"/>
      <c r="Y34" s="9"/>
      <c r="Z34" s="9"/>
      <c r="AA34" s="9"/>
      <c r="AB34" s="9"/>
      <c r="AC34" s="9"/>
      <c r="AD34" s="9"/>
      <c r="AE34" s="9"/>
      <c r="AF34" s="9"/>
      <c r="AG34" s="9"/>
      <c r="AH34" s="84"/>
      <c r="AI34" s="84"/>
      <c r="AJ34" s="84"/>
      <c r="AK34" s="84"/>
    </row>
    <row r="35" spans="1:37" ht="24">
      <c r="A35" s="220"/>
      <c r="B35" s="9">
        <v>28</v>
      </c>
      <c r="C35" s="47" t="s">
        <v>90</v>
      </c>
      <c r="D35" s="10" t="s">
        <v>542</v>
      </c>
      <c r="E35" s="10"/>
      <c r="F35" s="51"/>
      <c r="G35" s="10"/>
      <c r="H35" s="10"/>
      <c r="I35" s="10"/>
      <c r="J35" s="10"/>
      <c r="K35" s="10"/>
      <c r="L35" s="26"/>
      <c r="M35" s="26"/>
      <c r="N35" s="10"/>
      <c r="O35" s="10"/>
      <c r="P35" s="10"/>
      <c r="Q35" s="9"/>
      <c r="R35" s="9"/>
      <c r="S35" s="9"/>
      <c r="T35" s="9"/>
      <c r="U35" s="9"/>
      <c r="V35" s="9"/>
      <c r="W35" s="9"/>
      <c r="X35" s="9"/>
      <c r="Y35" s="9"/>
      <c r="Z35" s="9"/>
      <c r="AA35" s="9"/>
      <c r="AB35" s="9"/>
      <c r="AC35" s="9"/>
      <c r="AD35" s="9"/>
      <c r="AE35" s="9"/>
      <c r="AF35" s="9"/>
      <c r="AG35" s="9"/>
      <c r="AH35" s="84"/>
      <c r="AI35" s="84"/>
      <c r="AJ35" s="84"/>
      <c r="AK35" s="84"/>
    </row>
    <row r="36" spans="1:37" ht="15">
      <c r="A36" s="220"/>
      <c r="B36" s="9">
        <v>29</v>
      </c>
      <c r="C36" s="47" t="s">
        <v>96</v>
      </c>
      <c r="D36" s="10" t="s">
        <v>542</v>
      </c>
      <c r="E36" s="10"/>
      <c r="F36" s="51"/>
      <c r="G36" s="10"/>
      <c r="H36" s="10"/>
      <c r="I36" s="10"/>
      <c r="J36" s="10"/>
      <c r="K36" s="10"/>
      <c r="L36" s="26"/>
      <c r="M36" s="26"/>
      <c r="N36" s="10"/>
      <c r="O36" s="10"/>
      <c r="P36" s="10"/>
      <c r="Q36" s="9"/>
      <c r="R36" s="9"/>
      <c r="S36" s="9"/>
      <c r="T36" s="9"/>
      <c r="U36" s="9"/>
      <c r="V36" s="9"/>
      <c r="W36" s="9"/>
      <c r="X36" s="9"/>
      <c r="Y36" s="9"/>
      <c r="Z36" s="9"/>
      <c r="AA36" s="9"/>
      <c r="AB36" s="9"/>
      <c r="AC36" s="9"/>
      <c r="AD36" s="9"/>
      <c r="AE36" s="9"/>
      <c r="AF36" s="9"/>
      <c r="AG36" s="9"/>
      <c r="AH36" s="84"/>
      <c r="AI36" s="84"/>
      <c r="AJ36" s="84"/>
      <c r="AK36" s="84"/>
    </row>
    <row r="37" spans="1:37" ht="48">
      <c r="A37" s="220"/>
      <c r="B37" s="9">
        <v>30</v>
      </c>
      <c r="C37" s="47" t="s">
        <v>98</v>
      </c>
      <c r="D37" s="47" t="s">
        <v>101</v>
      </c>
      <c r="E37" s="10"/>
      <c r="F37" s="51" t="s">
        <v>418</v>
      </c>
      <c r="G37" s="10"/>
      <c r="H37" s="10"/>
      <c r="I37" s="10"/>
      <c r="J37" s="9"/>
      <c r="K37" s="10"/>
      <c r="L37" s="10"/>
      <c r="M37" s="10"/>
      <c r="N37" s="10"/>
      <c r="O37" s="10"/>
      <c r="P37" s="9"/>
      <c r="Q37" s="9"/>
      <c r="R37" s="9"/>
      <c r="S37" s="9"/>
      <c r="T37" s="9"/>
      <c r="U37" s="9"/>
      <c r="V37" s="9"/>
      <c r="W37" s="9"/>
      <c r="X37" s="9"/>
      <c r="Y37" s="9"/>
      <c r="Z37" s="9"/>
      <c r="AA37" s="9"/>
      <c r="AB37" s="9"/>
      <c r="AC37" s="9"/>
      <c r="AD37" s="9"/>
      <c r="AE37" s="9"/>
      <c r="AF37" s="9"/>
      <c r="AG37" s="9"/>
      <c r="AH37" s="84"/>
      <c r="AI37" s="84"/>
      <c r="AJ37" s="84"/>
      <c r="AK37" s="84"/>
    </row>
    <row r="38" spans="1:37" ht="36">
      <c r="A38" s="220"/>
      <c r="B38" s="9">
        <v>31</v>
      </c>
      <c r="C38" s="47" t="s">
        <v>103</v>
      </c>
      <c r="D38" s="39" t="s">
        <v>105</v>
      </c>
      <c r="E38" s="111"/>
      <c r="F38" s="51" t="s">
        <v>418</v>
      </c>
      <c r="G38" s="111"/>
      <c r="H38" s="39"/>
      <c r="I38" s="39"/>
      <c r="J38" s="39"/>
      <c r="K38" s="39"/>
      <c r="L38" s="39"/>
      <c r="M38" s="39"/>
      <c r="N38" s="51"/>
      <c r="O38" s="51"/>
      <c r="P38" s="51"/>
      <c r="Q38" s="55"/>
      <c r="R38" s="55"/>
      <c r="S38" s="55"/>
      <c r="T38" s="55"/>
      <c r="U38" s="55"/>
      <c r="V38" s="55"/>
      <c r="W38" s="55"/>
      <c r="X38" s="55"/>
      <c r="Y38" s="55"/>
      <c r="Z38" s="55"/>
      <c r="AA38" s="55"/>
      <c r="AB38" s="9"/>
      <c r="AC38" s="9"/>
      <c r="AD38" s="9"/>
      <c r="AE38" s="9"/>
      <c r="AF38" s="9"/>
      <c r="AG38" s="9"/>
      <c r="AH38" s="84"/>
      <c r="AI38" s="84"/>
      <c r="AJ38" s="84"/>
      <c r="AK38" s="84"/>
    </row>
    <row r="39" spans="1:37" ht="48">
      <c r="A39" s="220"/>
      <c r="B39" s="9">
        <v>32</v>
      </c>
      <c r="C39" s="47" t="s">
        <v>107</v>
      </c>
      <c r="D39" s="39" t="s">
        <v>108</v>
      </c>
      <c r="E39" s="111"/>
      <c r="F39" s="51" t="s">
        <v>418</v>
      </c>
      <c r="G39" s="111"/>
      <c r="H39" s="39"/>
      <c r="I39" s="39"/>
      <c r="J39" s="39"/>
      <c r="K39" s="39"/>
      <c r="L39" s="39"/>
      <c r="M39" s="39"/>
      <c r="N39" s="51"/>
      <c r="O39" s="51"/>
      <c r="P39" s="51"/>
      <c r="Q39" s="55"/>
      <c r="R39" s="55"/>
      <c r="S39" s="55"/>
      <c r="T39" s="55"/>
      <c r="U39" s="55"/>
      <c r="V39" s="55"/>
      <c r="W39" s="55"/>
      <c r="X39" s="55"/>
      <c r="Y39" s="55"/>
      <c r="Z39" s="55"/>
      <c r="AA39" s="55"/>
      <c r="AB39" s="9"/>
      <c r="AC39" s="9"/>
      <c r="AD39" s="9"/>
      <c r="AE39" s="9"/>
      <c r="AF39" s="9"/>
      <c r="AG39" s="9"/>
      <c r="AH39" s="84"/>
      <c r="AI39" s="84"/>
      <c r="AJ39" s="84"/>
      <c r="AK39" s="84"/>
    </row>
    <row r="40" spans="1:37" ht="36">
      <c r="A40" s="220"/>
      <c r="B40" s="9">
        <v>33</v>
      </c>
      <c r="C40" s="47" t="s">
        <v>109</v>
      </c>
      <c r="D40" s="39" t="s">
        <v>110</v>
      </c>
      <c r="E40" s="111"/>
      <c r="F40" s="51" t="s">
        <v>418</v>
      </c>
      <c r="G40" s="111"/>
      <c r="H40" s="39"/>
      <c r="I40" s="39"/>
      <c r="J40" s="39"/>
      <c r="K40" s="39"/>
      <c r="L40" s="39"/>
      <c r="M40" s="39"/>
      <c r="N40" s="51"/>
      <c r="O40" s="51"/>
      <c r="P40" s="51"/>
      <c r="Q40" s="55"/>
      <c r="R40" s="55"/>
      <c r="S40" s="55"/>
      <c r="T40" s="55"/>
      <c r="U40" s="55"/>
      <c r="V40" s="55"/>
      <c r="W40" s="55"/>
      <c r="X40" s="55"/>
      <c r="Y40" s="55"/>
      <c r="Z40" s="55"/>
      <c r="AA40" s="55"/>
      <c r="AB40" s="55"/>
      <c r="AC40" s="55"/>
      <c r="AD40" s="55"/>
      <c r="AE40" s="55"/>
      <c r="AF40" s="55"/>
      <c r="AG40" s="55"/>
      <c r="AH40" s="84"/>
      <c r="AI40" s="84"/>
      <c r="AJ40" s="84"/>
      <c r="AK40" s="84"/>
    </row>
    <row r="41" spans="1:37" ht="36">
      <c r="A41" s="220"/>
      <c r="B41" s="9">
        <v>34</v>
      </c>
      <c r="C41" s="47" t="s">
        <v>111</v>
      </c>
      <c r="D41" s="39" t="s">
        <v>112</v>
      </c>
      <c r="E41" s="111"/>
      <c r="F41" s="51" t="s">
        <v>418</v>
      </c>
      <c r="G41" s="111"/>
      <c r="H41" s="39"/>
      <c r="I41" s="39"/>
      <c r="J41" s="39"/>
      <c r="K41" s="39"/>
      <c r="L41" s="39"/>
      <c r="M41" s="39"/>
      <c r="N41" s="51"/>
      <c r="O41" s="51"/>
      <c r="P41" s="51"/>
      <c r="Q41" s="55"/>
      <c r="R41" s="55"/>
      <c r="S41" s="55"/>
      <c r="T41" s="55"/>
      <c r="U41" s="55"/>
      <c r="V41" s="55"/>
      <c r="W41" s="55"/>
      <c r="X41" s="55"/>
      <c r="Y41" s="55"/>
      <c r="Z41" s="55"/>
      <c r="AA41" s="55"/>
      <c r="AB41" s="55"/>
      <c r="AC41" s="55"/>
      <c r="AD41" s="55"/>
      <c r="AE41" s="55"/>
      <c r="AF41" s="55"/>
      <c r="AG41" s="55"/>
      <c r="AH41" s="84"/>
      <c r="AI41" s="84"/>
      <c r="AJ41" s="84"/>
      <c r="AK41" s="84"/>
    </row>
    <row r="42" spans="1:37" ht="36">
      <c r="A42" s="220"/>
      <c r="B42" s="9">
        <v>35</v>
      </c>
      <c r="C42" s="47" t="s">
        <v>113</v>
      </c>
      <c r="D42" s="39" t="s">
        <v>114</v>
      </c>
      <c r="E42" s="111"/>
      <c r="F42" s="51" t="s">
        <v>418</v>
      </c>
      <c r="G42" s="111"/>
      <c r="H42" s="39"/>
      <c r="I42" s="39"/>
      <c r="J42" s="39"/>
      <c r="K42" s="39"/>
      <c r="L42" s="39"/>
      <c r="M42" s="39"/>
      <c r="N42" s="51"/>
      <c r="O42" s="51"/>
      <c r="P42" s="51"/>
      <c r="Q42" s="55"/>
      <c r="R42" s="55"/>
      <c r="S42" s="55"/>
      <c r="T42" s="55"/>
      <c r="U42" s="55"/>
      <c r="V42" s="55"/>
      <c r="W42" s="55"/>
      <c r="X42" s="55"/>
      <c r="Y42" s="55"/>
      <c r="Z42" s="55"/>
      <c r="AA42" s="55"/>
      <c r="AB42" s="55"/>
      <c r="AC42" s="55"/>
      <c r="AD42" s="55"/>
      <c r="AE42" s="55"/>
      <c r="AF42" s="55"/>
      <c r="AG42" s="55"/>
      <c r="AH42" s="84"/>
      <c r="AI42" s="84"/>
      <c r="AJ42" s="84"/>
      <c r="AK42" s="84"/>
    </row>
    <row r="43" spans="1:37" ht="36">
      <c r="A43" s="220"/>
      <c r="B43" s="9">
        <v>36</v>
      </c>
      <c r="C43" s="47" t="s">
        <v>115</v>
      </c>
      <c r="D43" s="39" t="s">
        <v>116</v>
      </c>
      <c r="E43" s="111"/>
      <c r="F43" s="51" t="s">
        <v>418</v>
      </c>
      <c r="G43" s="111"/>
      <c r="H43" s="39"/>
      <c r="I43" s="39"/>
      <c r="J43" s="39"/>
      <c r="K43" s="39"/>
      <c r="L43" s="39"/>
      <c r="M43" s="39"/>
      <c r="N43" s="51"/>
      <c r="O43" s="51"/>
      <c r="P43" s="51"/>
      <c r="Q43" s="55"/>
      <c r="R43" s="55"/>
      <c r="S43" s="55"/>
      <c r="T43" s="55"/>
      <c r="U43" s="55"/>
      <c r="V43" s="55"/>
      <c r="W43" s="55"/>
      <c r="X43" s="55"/>
      <c r="Y43" s="55"/>
      <c r="Z43" s="55"/>
      <c r="AA43" s="55"/>
      <c r="AB43" s="55"/>
      <c r="AC43" s="55"/>
      <c r="AD43" s="55"/>
      <c r="AE43" s="55"/>
      <c r="AF43" s="55"/>
      <c r="AG43" s="55"/>
      <c r="AH43" s="84"/>
      <c r="AI43" s="84"/>
      <c r="AJ43" s="84"/>
      <c r="AK43" s="84"/>
    </row>
    <row r="44" spans="1:37" ht="36">
      <c r="A44" s="220"/>
      <c r="B44" s="9">
        <v>37</v>
      </c>
      <c r="C44" s="47" t="s">
        <v>117</v>
      </c>
      <c r="D44" s="39" t="s">
        <v>118</v>
      </c>
      <c r="E44" s="111"/>
      <c r="F44" s="51" t="s">
        <v>418</v>
      </c>
      <c r="G44" s="111"/>
      <c r="H44" s="39"/>
      <c r="I44" s="39"/>
      <c r="J44" s="39"/>
      <c r="K44" s="39"/>
      <c r="L44" s="39"/>
      <c r="M44" s="113"/>
      <c r="N44" s="51"/>
      <c r="O44" s="51"/>
      <c r="P44" s="51"/>
      <c r="Q44" s="55"/>
      <c r="R44" s="55"/>
      <c r="S44" s="55"/>
      <c r="T44" s="55"/>
      <c r="U44" s="55"/>
      <c r="V44" s="55"/>
      <c r="W44" s="55"/>
      <c r="X44" s="55"/>
      <c r="Y44" s="55"/>
      <c r="Z44" s="55"/>
      <c r="AA44" s="55"/>
      <c r="AB44" s="55"/>
      <c r="AC44" s="55"/>
      <c r="AD44" s="55"/>
      <c r="AE44" s="55"/>
      <c r="AF44" s="84"/>
      <c r="AG44" s="55"/>
      <c r="AH44" s="84"/>
      <c r="AI44" s="84"/>
      <c r="AJ44" s="84"/>
      <c r="AK44" s="84"/>
    </row>
    <row r="45" spans="1:37" ht="36">
      <c r="A45" s="220"/>
      <c r="B45" s="9">
        <v>38</v>
      </c>
      <c r="C45" s="47" t="s">
        <v>119</v>
      </c>
      <c r="D45" s="39" t="s">
        <v>120</v>
      </c>
      <c r="E45" s="111"/>
      <c r="F45" s="51" t="s">
        <v>418</v>
      </c>
      <c r="G45" s="111"/>
      <c r="H45" s="39"/>
      <c r="I45" s="39"/>
      <c r="J45" s="39"/>
      <c r="K45" s="39"/>
      <c r="L45" s="113"/>
      <c r="M45" s="39"/>
      <c r="N45" s="51"/>
      <c r="O45" s="51"/>
      <c r="P45" s="51"/>
      <c r="Q45" s="55"/>
      <c r="R45" s="55"/>
      <c r="S45" s="55"/>
      <c r="T45" s="55"/>
      <c r="U45" s="55"/>
      <c r="V45" s="55"/>
      <c r="W45" s="55"/>
      <c r="X45" s="55"/>
      <c r="Y45" s="55"/>
      <c r="Z45" s="55"/>
      <c r="AA45" s="55"/>
      <c r="AB45" s="9"/>
      <c r="AC45" s="9"/>
      <c r="AD45" s="9"/>
      <c r="AE45" s="9"/>
      <c r="AF45" s="55"/>
      <c r="AG45" s="9"/>
      <c r="AH45" s="84"/>
      <c r="AI45" s="84"/>
      <c r="AJ45" s="84"/>
      <c r="AK45" s="84"/>
    </row>
    <row r="46" spans="1:37" ht="36">
      <c r="A46" s="220"/>
      <c r="B46" s="9">
        <v>39</v>
      </c>
      <c r="C46" s="47" t="s">
        <v>121</v>
      </c>
      <c r="D46" s="39" t="s">
        <v>122</v>
      </c>
      <c r="E46" s="111"/>
      <c r="F46" s="51" t="s">
        <v>418</v>
      </c>
      <c r="G46" s="111"/>
      <c r="H46" s="39"/>
      <c r="I46" s="39"/>
      <c r="J46" s="39"/>
      <c r="K46" s="39"/>
      <c r="L46" s="39"/>
      <c r="M46" s="39"/>
      <c r="N46" s="51"/>
      <c r="O46" s="51"/>
      <c r="P46" s="51"/>
      <c r="Q46" s="55"/>
      <c r="R46" s="55"/>
      <c r="S46" s="55"/>
      <c r="T46" s="55"/>
      <c r="U46" s="55"/>
      <c r="V46" s="55"/>
      <c r="W46" s="55"/>
      <c r="X46" s="55"/>
      <c r="Y46" s="55"/>
      <c r="Z46" s="55"/>
      <c r="AA46" s="55"/>
      <c r="AB46" s="55"/>
      <c r="AC46" s="55"/>
      <c r="AD46" s="55"/>
      <c r="AE46" s="55"/>
      <c r="AF46" s="9"/>
      <c r="AG46" s="55"/>
      <c r="AH46" s="84"/>
      <c r="AI46" s="84"/>
      <c r="AJ46" s="84"/>
      <c r="AK46" s="84"/>
    </row>
    <row r="47" spans="1:37" ht="15">
      <c r="A47" s="220"/>
      <c r="B47" s="9">
        <v>40</v>
      </c>
      <c r="C47" s="47" t="s">
        <v>123</v>
      </c>
      <c r="D47" s="39" t="s">
        <v>542</v>
      </c>
      <c r="E47" s="9"/>
      <c r="F47" s="51"/>
      <c r="G47" s="9"/>
      <c r="H47" s="9"/>
      <c r="I47" s="9"/>
      <c r="J47" s="9"/>
      <c r="K47" s="9"/>
      <c r="L47" s="9"/>
      <c r="M47" s="9"/>
      <c r="N47" s="9"/>
      <c r="O47" s="9"/>
      <c r="P47" s="9"/>
      <c r="Q47" s="9"/>
      <c r="R47" s="9"/>
      <c r="S47" s="9"/>
      <c r="T47" s="9"/>
      <c r="U47" s="9"/>
      <c r="V47" s="9"/>
      <c r="W47" s="9"/>
      <c r="X47" s="9"/>
      <c r="Y47" s="9"/>
      <c r="Z47" s="9"/>
      <c r="AA47" s="9"/>
      <c r="AB47" s="9"/>
      <c r="AC47" s="9"/>
      <c r="AD47" s="9"/>
      <c r="AE47" s="9"/>
      <c r="AF47" s="55"/>
      <c r="AG47" s="9"/>
      <c r="AH47" s="84"/>
      <c r="AI47" s="84"/>
      <c r="AJ47" s="84"/>
      <c r="AK47" s="84"/>
    </row>
    <row r="48" spans="1:37" ht="24">
      <c r="A48" s="220"/>
      <c r="B48" s="9">
        <v>41</v>
      </c>
      <c r="C48" s="47" t="s">
        <v>127</v>
      </c>
      <c r="D48" s="39" t="s">
        <v>542</v>
      </c>
      <c r="E48" s="9"/>
      <c r="F48" s="51"/>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84"/>
      <c r="AI48" s="84"/>
      <c r="AJ48" s="84"/>
      <c r="AK48" s="84"/>
    </row>
    <row r="49" spans="1:37" ht="24">
      <c r="A49" s="220"/>
      <c r="B49" s="9">
        <v>42</v>
      </c>
      <c r="C49" s="47" t="s">
        <v>129</v>
      </c>
      <c r="D49" s="39" t="s">
        <v>542</v>
      </c>
      <c r="E49" s="10"/>
      <c r="F49" s="51"/>
      <c r="G49" s="10"/>
      <c r="H49" s="10"/>
      <c r="I49" s="10"/>
      <c r="J49" s="9"/>
      <c r="K49" s="10"/>
      <c r="L49" s="10"/>
      <c r="M49" s="10"/>
      <c r="N49" s="10"/>
      <c r="O49" s="10"/>
      <c r="P49" s="9"/>
      <c r="Q49" s="9"/>
      <c r="R49" s="9"/>
      <c r="S49" s="9"/>
      <c r="T49" s="9"/>
      <c r="U49" s="9"/>
      <c r="V49" s="9"/>
      <c r="W49" s="9"/>
      <c r="X49" s="9"/>
      <c r="Y49" s="9"/>
      <c r="Z49" s="9"/>
      <c r="AA49" s="9"/>
      <c r="AB49" s="9"/>
      <c r="AC49" s="9"/>
      <c r="AD49" s="9"/>
      <c r="AE49" s="9"/>
      <c r="AF49" s="9"/>
      <c r="AG49" s="9"/>
      <c r="AH49" s="84"/>
      <c r="AI49" s="84"/>
      <c r="AJ49" s="84"/>
      <c r="AK49" s="84"/>
    </row>
    <row r="50" spans="1:37" ht="24">
      <c r="A50" s="220"/>
      <c r="B50" s="9">
        <v>43</v>
      </c>
      <c r="C50" s="47" t="s">
        <v>131</v>
      </c>
      <c r="D50" s="39" t="s">
        <v>542</v>
      </c>
      <c r="E50" s="10"/>
      <c r="F50" s="51"/>
      <c r="G50" s="10"/>
      <c r="H50" s="10"/>
      <c r="I50" s="10"/>
      <c r="J50" s="9"/>
      <c r="K50" s="10"/>
      <c r="L50" s="10"/>
      <c r="M50" s="10"/>
      <c r="N50" s="10"/>
      <c r="O50" s="10"/>
      <c r="P50" s="9"/>
      <c r="Q50" s="9"/>
      <c r="R50" s="9"/>
      <c r="S50" s="9"/>
      <c r="T50" s="9"/>
      <c r="U50" s="9"/>
      <c r="V50" s="9"/>
      <c r="W50" s="9"/>
      <c r="X50" s="9"/>
      <c r="Y50" s="9"/>
      <c r="Z50" s="9"/>
      <c r="AA50" s="9"/>
      <c r="AB50" s="9"/>
      <c r="AC50" s="9"/>
      <c r="AD50" s="9"/>
      <c r="AE50" s="9"/>
      <c r="AF50" s="9"/>
      <c r="AG50" s="9"/>
      <c r="AH50" s="84"/>
      <c r="AI50" s="84"/>
      <c r="AJ50" s="84"/>
      <c r="AK50" s="84"/>
    </row>
    <row r="51" spans="1:37" ht="24">
      <c r="A51" s="220"/>
      <c r="B51" s="9">
        <v>44</v>
      </c>
      <c r="C51" s="47" t="s">
        <v>133</v>
      </c>
      <c r="D51" s="39" t="s">
        <v>542</v>
      </c>
      <c r="E51" s="10"/>
      <c r="F51" s="51"/>
      <c r="G51" s="10"/>
      <c r="H51" s="10"/>
      <c r="I51" s="10"/>
      <c r="J51" s="9"/>
      <c r="K51" s="10"/>
      <c r="L51" s="10"/>
      <c r="M51" s="10"/>
      <c r="N51" s="10"/>
      <c r="O51" s="10"/>
      <c r="P51" s="9"/>
      <c r="Q51" s="9"/>
      <c r="R51" s="9"/>
      <c r="S51" s="9"/>
      <c r="T51" s="9"/>
      <c r="U51" s="9"/>
      <c r="V51" s="9"/>
      <c r="W51" s="9"/>
      <c r="X51" s="9"/>
      <c r="Y51" s="9"/>
      <c r="Z51" s="9"/>
      <c r="AA51" s="9"/>
      <c r="AB51" s="9"/>
      <c r="AC51" s="9"/>
      <c r="AD51" s="9"/>
      <c r="AE51" s="9"/>
      <c r="AF51" s="9"/>
      <c r="AG51" s="9"/>
      <c r="AH51" s="84"/>
      <c r="AI51" s="84"/>
      <c r="AJ51" s="84"/>
      <c r="AK51" s="84"/>
    </row>
    <row r="52" spans="1:37" ht="24">
      <c r="A52" s="220"/>
      <c r="B52" s="9">
        <v>45</v>
      </c>
      <c r="C52" s="47" t="s">
        <v>135</v>
      </c>
      <c r="D52" s="39" t="s">
        <v>542</v>
      </c>
      <c r="E52" s="10"/>
      <c r="F52" s="51"/>
      <c r="G52" s="10"/>
      <c r="H52" s="10"/>
      <c r="I52" s="10"/>
      <c r="J52" s="9"/>
      <c r="K52" s="10"/>
      <c r="L52" s="10"/>
      <c r="M52" s="10"/>
      <c r="N52" s="10"/>
      <c r="O52" s="10"/>
      <c r="P52" s="9"/>
      <c r="Q52" s="9"/>
      <c r="R52" s="9"/>
      <c r="S52" s="9"/>
      <c r="T52" s="9"/>
      <c r="U52" s="9"/>
      <c r="V52" s="9"/>
      <c r="W52" s="9"/>
      <c r="X52" s="9"/>
      <c r="Y52" s="9"/>
      <c r="Z52" s="9"/>
      <c r="AA52" s="9"/>
      <c r="AB52" s="9"/>
      <c r="AC52" s="9"/>
      <c r="AD52" s="9"/>
      <c r="AE52" s="9"/>
      <c r="AF52" s="9"/>
      <c r="AG52" s="9"/>
      <c r="AH52" s="84"/>
      <c r="AI52" s="84"/>
      <c r="AJ52" s="84"/>
      <c r="AK52" s="84"/>
    </row>
    <row r="53" spans="1:37" ht="24">
      <c r="A53" s="220"/>
      <c r="B53" s="9">
        <v>46</v>
      </c>
      <c r="C53" s="47" t="s">
        <v>137</v>
      </c>
      <c r="D53" s="39" t="s">
        <v>542</v>
      </c>
      <c r="E53" s="10"/>
      <c r="F53" s="51"/>
      <c r="G53" s="10"/>
      <c r="H53" s="10"/>
      <c r="I53" s="10"/>
      <c r="J53" s="9"/>
      <c r="K53" s="10"/>
      <c r="L53" s="10"/>
      <c r="M53" s="10"/>
      <c r="N53" s="10"/>
      <c r="O53" s="10"/>
      <c r="P53" s="9"/>
      <c r="Q53" s="9"/>
      <c r="R53" s="9"/>
      <c r="S53" s="9"/>
      <c r="T53" s="9"/>
      <c r="U53" s="9"/>
      <c r="V53" s="9"/>
      <c r="W53" s="9"/>
      <c r="X53" s="9"/>
      <c r="Y53" s="9"/>
      <c r="Z53" s="9"/>
      <c r="AA53" s="9"/>
      <c r="AB53" s="9"/>
      <c r="AC53" s="9"/>
      <c r="AD53" s="9"/>
      <c r="AE53" s="9"/>
      <c r="AF53" s="9"/>
      <c r="AG53" s="9"/>
      <c r="AH53" s="84"/>
      <c r="AI53" s="84"/>
      <c r="AJ53" s="84"/>
      <c r="AK53" s="84"/>
    </row>
    <row r="54" spans="1:37" ht="24">
      <c r="A54" s="220"/>
      <c r="B54" s="9">
        <v>47</v>
      </c>
      <c r="C54" s="47" t="s">
        <v>139</v>
      </c>
      <c r="D54" s="39" t="s">
        <v>542</v>
      </c>
      <c r="E54" s="10"/>
      <c r="F54" s="51"/>
      <c r="G54" s="10"/>
      <c r="H54" s="10"/>
      <c r="I54" s="10"/>
      <c r="J54" s="9"/>
      <c r="K54" s="10"/>
      <c r="L54" s="10"/>
      <c r="M54" s="10"/>
      <c r="N54" s="10"/>
      <c r="O54" s="10"/>
      <c r="P54" s="9"/>
      <c r="Q54" s="9"/>
      <c r="R54" s="9"/>
      <c r="S54" s="9"/>
      <c r="T54" s="9"/>
      <c r="U54" s="9"/>
      <c r="V54" s="9"/>
      <c r="W54" s="9"/>
      <c r="X54" s="9"/>
      <c r="Y54" s="9"/>
      <c r="Z54" s="9"/>
      <c r="AA54" s="9"/>
      <c r="AB54" s="9"/>
      <c r="AC54" s="9"/>
      <c r="AD54" s="9"/>
      <c r="AE54" s="9"/>
      <c r="AF54" s="9"/>
      <c r="AG54" s="9"/>
      <c r="AH54" s="84"/>
      <c r="AI54" s="84"/>
      <c r="AJ54" s="84"/>
      <c r="AK54" s="84"/>
    </row>
    <row r="55" spans="1:37" ht="15">
      <c r="A55" s="220"/>
      <c r="B55" s="9">
        <v>48</v>
      </c>
      <c r="C55" s="47" t="s">
        <v>141</v>
      </c>
      <c r="D55" s="39" t="s">
        <v>542</v>
      </c>
      <c r="E55" s="10"/>
      <c r="F55" s="51"/>
      <c r="G55" s="10"/>
      <c r="H55" s="10"/>
      <c r="I55" s="10"/>
      <c r="J55" s="9"/>
      <c r="K55" s="10"/>
      <c r="L55" s="10"/>
      <c r="M55" s="10"/>
      <c r="N55" s="10"/>
      <c r="O55" s="10"/>
      <c r="P55" s="9"/>
      <c r="Q55" s="9"/>
      <c r="R55" s="9"/>
      <c r="S55" s="9"/>
      <c r="T55" s="9"/>
      <c r="U55" s="9"/>
      <c r="V55" s="9"/>
      <c r="W55" s="9"/>
      <c r="X55" s="9"/>
      <c r="Y55" s="9"/>
      <c r="Z55" s="9"/>
      <c r="AA55" s="9"/>
      <c r="AB55" s="9"/>
      <c r="AC55" s="9"/>
      <c r="AD55" s="9"/>
      <c r="AE55" s="9"/>
      <c r="AF55" s="9"/>
      <c r="AG55" s="9"/>
      <c r="AH55" s="84"/>
      <c r="AI55" s="84"/>
      <c r="AJ55" s="84"/>
      <c r="AK55" s="84"/>
    </row>
    <row r="56" spans="1:37" ht="24">
      <c r="A56" s="220"/>
      <c r="B56" s="9">
        <v>49</v>
      </c>
      <c r="C56" s="47" t="s">
        <v>143</v>
      </c>
      <c r="D56" s="39" t="s">
        <v>542</v>
      </c>
      <c r="E56" s="10"/>
      <c r="F56" s="51"/>
      <c r="G56" s="10"/>
      <c r="H56" s="10"/>
      <c r="I56" s="10"/>
      <c r="J56" s="9"/>
      <c r="K56" s="10"/>
      <c r="L56" s="10"/>
      <c r="M56" s="10"/>
      <c r="N56" s="10"/>
      <c r="O56" s="10"/>
      <c r="P56" s="9"/>
      <c r="Q56" s="9"/>
      <c r="R56" s="9"/>
      <c r="S56" s="9"/>
      <c r="T56" s="9"/>
      <c r="U56" s="9"/>
      <c r="V56" s="9"/>
      <c r="W56" s="9"/>
      <c r="X56" s="9"/>
      <c r="Y56" s="9"/>
      <c r="Z56" s="9"/>
      <c r="AA56" s="9"/>
      <c r="AB56" s="9"/>
      <c r="AC56" s="9"/>
      <c r="AD56" s="9"/>
      <c r="AE56" s="9"/>
      <c r="AF56" s="9"/>
      <c r="AG56" s="9"/>
      <c r="AH56" s="84"/>
      <c r="AI56" s="84"/>
      <c r="AJ56" s="84"/>
      <c r="AK56" s="84"/>
    </row>
    <row r="57" spans="1:37" ht="24">
      <c r="A57" s="220"/>
      <c r="B57" s="9">
        <v>50</v>
      </c>
      <c r="C57" s="47" t="s">
        <v>145</v>
      </c>
      <c r="D57" s="39" t="s">
        <v>542</v>
      </c>
      <c r="E57" s="10"/>
      <c r="F57" s="51"/>
      <c r="G57" s="10"/>
      <c r="H57" s="10"/>
      <c r="I57" s="10"/>
      <c r="J57" s="9"/>
      <c r="K57" s="10"/>
      <c r="L57" s="10"/>
      <c r="M57" s="10"/>
      <c r="N57" s="10"/>
      <c r="O57" s="10"/>
      <c r="P57" s="9"/>
      <c r="Q57" s="9"/>
      <c r="R57" s="9"/>
      <c r="S57" s="9"/>
      <c r="T57" s="9"/>
      <c r="U57" s="9"/>
      <c r="V57" s="9"/>
      <c r="W57" s="9"/>
      <c r="X57" s="9"/>
      <c r="Y57" s="9"/>
      <c r="Z57" s="9"/>
      <c r="AA57" s="9"/>
      <c r="AB57" s="9"/>
      <c r="AC57" s="9"/>
      <c r="AD57" s="9"/>
      <c r="AE57" s="9"/>
      <c r="AF57" s="9"/>
      <c r="AG57" s="9"/>
      <c r="AH57" s="84"/>
      <c r="AI57" s="84"/>
      <c r="AJ57" s="84"/>
      <c r="AK57" s="84"/>
    </row>
    <row r="58" spans="1:37" ht="24">
      <c r="A58" s="220"/>
      <c r="B58" s="9">
        <v>51</v>
      </c>
      <c r="C58" s="47" t="s">
        <v>146</v>
      </c>
      <c r="D58" s="47" t="s">
        <v>148</v>
      </c>
      <c r="E58" s="10"/>
      <c r="F58" s="10" t="s">
        <v>418</v>
      </c>
      <c r="G58" s="10"/>
      <c r="H58" s="10"/>
      <c r="I58" s="10"/>
      <c r="J58" s="9"/>
      <c r="K58" s="10"/>
      <c r="L58" s="10"/>
      <c r="M58" s="10"/>
      <c r="N58" s="10"/>
      <c r="O58" s="10"/>
      <c r="P58" s="9"/>
      <c r="Q58" s="9"/>
      <c r="R58" s="9"/>
      <c r="S58" s="9"/>
      <c r="T58" s="9"/>
      <c r="U58" s="9"/>
      <c r="V58" s="9"/>
      <c r="W58" s="9"/>
      <c r="X58" s="9"/>
      <c r="Y58" s="9"/>
      <c r="Z58" s="9"/>
      <c r="AA58" s="9"/>
      <c r="AB58" s="9"/>
      <c r="AC58" s="9"/>
      <c r="AD58" s="9"/>
      <c r="AE58" s="9"/>
      <c r="AF58" s="9"/>
      <c r="AG58" s="9"/>
      <c r="AH58" s="84"/>
      <c r="AI58" s="84"/>
      <c r="AJ58" s="84"/>
      <c r="AK58" s="84"/>
    </row>
    <row r="59" spans="1:37" ht="36">
      <c r="A59" s="220"/>
      <c r="B59" s="9">
        <v>52</v>
      </c>
      <c r="C59" s="47" t="s">
        <v>150</v>
      </c>
      <c r="D59" s="10" t="s">
        <v>153</v>
      </c>
      <c r="E59" s="10"/>
      <c r="F59" s="10" t="s">
        <v>418</v>
      </c>
      <c r="G59" s="10"/>
      <c r="H59" s="10"/>
      <c r="I59" s="10"/>
      <c r="J59" s="10"/>
      <c r="K59" s="10"/>
      <c r="L59" s="10"/>
      <c r="M59" s="10"/>
      <c r="N59" s="10"/>
      <c r="O59" s="10"/>
      <c r="P59" s="10"/>
      <c r="Q59" s="10"/>
      <c r="R59" s="10"/>
      <c r="S59" s="10"/>
      <c r="T59" s="10"/>
      <c r="U59" s="10"/>
      <c r="V59" s="9"/>
      <c r="W59" s="9"/>
      <c r="X59" s="9"/>
      <c r="Y59" s="9"/>
      <c r="Z59" s="9"/>
      <c r="AA59" s="9"/>
      <c r="AB59" s="9"/>
      <c r="AC59" s="9"/>
      <c r="AD59" s="9"/>
      <c r="AE59" s="9"/>
      <c r="AF59" s="9"/>
      <c r="AG59" s="9"/>
      <c r="AH59" s="84"/>
      <c r="AI59" s="84"/>
      <c r="AJ59" s="84"/>
      <c r="AK59" s="84"/>
    </row>
    <row r="60" spans="1:37" ht="36">
      <c r="A60" s="220"/>
      <c r="B60" s="9">
        <v>53</v>
      </c>
      <c r="C60" s="47" t="s">
        <v>155</v>
      </c>
      <c r="D60" s="10" t="s">
        <v>153</v>
      </c>
      <c r="E60" s="10"/>
      <c r="F60" s="10" t="s">
        <v>418</v>
      </c>
      <c r="G60" s="10"/>
      <c r="H60" s="10"/>
      <c r="I60" s="10"/>
      <c r="J60" s="10"/>
      <c r="K60" s="10"/>
      <c r="L60" s="10"/>
      <c r="M60" s="10"/>
      <c r="N60" s="10"/>
      <c r="O60" s="10"/>
      <c r="P60" s="10"/>
      <c r="Q60" s="10"/>
      <c r="R60" s="10"/>
      <c r="S60" s="10"/>
      <c r="T60" s="10"/>
      <c r="U60" s="10"/>
      <c r="V60" s="9"/>
      <c r="W60" s="9"/>
      <c r="X60" s="9"/>
      <c r="Y60" s="9"/>
      <c r="Z60" s="9"/>
      <c r="AA60" s="9"/>
      <c r="AB60" s="9"/>
      <c r="AC60" s="9"/>
      <c r="AD60" s="9"/>
      <c r="AE60" s="9"/>
      <c r="AF60" s="9"/>
      <c r="AG60" s="9"/>
      <c r="AH60" s="84"/>
      <c r="AI60" s="84"/>
      <c r="AJ60" s="84"/>
      <c r="AK60" s="84"/>
    </row>
    <row r="61" spans="1:37" ht="24">
      <c r="A61" s="220"/>
      <c r="B61" s="9">
        <v>54</v>
      </c>
      <c r="C61" s="47" t="s">
        <v>156</v>
      </c>
      <c r="D61" s="10" t="s">
        <v>158</v>
      </c>
      <c r="E61" s="10"/>
      <c r="F61" s="10"/>
      <c r="G61" s="10" t="s">
        <v>418</v>
      </c>
      <c r="H61" s="10"/>
      <c r="I61" s="10"/>
      <c r="J61" s="10"/>
      <c r="K61" s="10"/>
      <c r="L61" s="10"/>
      <c r="M61" s="10"/>
      <c r="N61" s="10"/>
      <c r="O61" s="10"/>
      <c r="P61" s="9"/>
      <c r="Q61" s="9"/>
      <c r="R61" s="9"/>
      <c r="S61" s="9"/>
      <c r="T61" s="9"/>
      <c r="U61" s="9"/>
      <c r="V61" s="9"/>
      <c r="W61" s="9"/>
      <c r="X61" s="9"/>
      <c r="Y61" s="9"/>
      <c r="Z61" s="116"/>
      <c r="AA61" s="116"/>
      <c r="AB61" s="116"/>
      <c r="AC61" s="116"/>
      <c r="AD61" s="116"/>
      <c r="AE61" s="116"/>
      <c r="AF61" s="9"/>
      <c r="AG61" s="9"/>
      <c r="AH61" s="84"/>
      <c r="AI61" s="84"/>
      <c r="AJ61" s="84"/>
      <c r="AK61" s="84"/>
    </row>
    <row r="62" spans="1:37" ht="24">
      <c r="A62" s="220"/>
      <c r="B62" s="9">
        <v>55</v>
      </c>
      <c r="C62" s="47" t="s">
        <v>160</v>
      </c>
      <c r="D62" s="10" t="s">
        <v>161</v>
      </c>
      <c r="E62" s="10" t="s">
        <v>418</v>
      </c>
      <c r="F62" s="10"/>
      <c r="G62" s="10"/>
      <c r="H62" s="10"/>
      <c r="I62" s="10"/>
      <c r="J62" s="10"/>
      <c r="K62" s="10"/>
      <c r="L62" s="10"/>
      <c r="M62" s="10"/>
      <c r="N62" s="10"/>
      <c r="O62" s="10"/>
      <c r="P62" s="9"/>
      <c r="Q62" s="9"/>
      <c r="R62" s="9"/>
      <c r="S62" s="9"/>
      <c r="T62" s="9"/>
      <c r="U62" s="9"/>
      <c r="V62" s="9"/>
      <c r="W62" s="9"/>
      <c r="X62" s="9"/>
      <c r="Y62" s="9"/>
      <c r="Z62" s="9"/>
      <c r="AA62" s="9"/>
      <c r="AB62" s="9"/>
      <c r="AC62" s="9"/>
      <c r="AD62" s="9"/>
      <c r="AE62" s="9"/>
      <c r="AF62" s="9"/>
      <c r="AG62" s="9"/>
      <c r="AH62" s="84"/>
      <c r="AI62" s="84"/>
      <c r="AJ62" s="84"/>
      <c r="AK62" s="84"/>
    </row>
    <row r="63" spans="1:37" ht="48">
      <c r="A63" s="220"/>
      <c r="B63" s="9">
        <v>56</v>
      </c>
      <c r="C63" s="47" t="s">
        <v>162</v>
      </c>
      <c r="D63" s="10" t="s">
        <v>163</v>
      </c>
      <c r="E63" s="10" t="s">
        <v>418</v>
      </c>
      <c r="F63" s="10"/>
      <c r="G63" s="10"/>
      <c r="H63" s="10"/>
      <c r="I63" s="10"/>
      <c r="J63" s="10"/>
      <c r="K63" s="10"/>
      <c r="L63" s="10"/>
      <c r="M63" s="10"/>
      <c r="N63" s="10"/>
      <c r="O63" s="10"/>
      <c r="P63" s="9"/>
      <c r="Q63" s="9"/>
      <c r="R63" s="9"/>
      <c r="S63" s="9"/>
      <c r="T63" s="9"/>
      <c r="U63" s="9"/>
      <c r="V63" s="9"/>
      <c r="W63" s="9"/>
      <c r="X63" s="9"/>
      <c r="Y63" s="9"/>
      <c r="Z63" s="9"/>
      <c r="AA63" s="9"/>
      <c r="AB63" s="9"/>
      <c r="AC63" s="9"/>
      <c r="AD63" s="9"/>
      <c r="AE63" s="9"/>
      <c r="AF63" s="9"/>
      <c r="AG63" s="9"/>
      <c r="AH63" s="84"/>
      <c r="AI63" s="84"/>
      <c r="AJ63" s="84"/>
      <c r="AK63" s="84"/>
    </row>
    <row r="64" spans="1:37" ht="24">
      <c r="A64" s="220"/>
      <c r="B64" s="9">
        <v>57</v>
      </c>
      <c r="C64" s="47" t="s">
        <v>164</v>
      </c>
      <c r="D64" s="10" t="s">
        <v>166</v>
      </c>
      <c r="E64" s="10"/>
      <c r="F64" s="10" t="s">
        <v>418</v>
      </c>
      <c r="G64" s="10"/>
      <c r="H64" s="10"/>
      <c r="I64" s="10"/>
      <c r="J64" s="114"/>
      <c r="K64" s="114"/>
      <c r="L64" s="10"/>
      <c r="M64" s="10"/>
      <c r="N64" s="10"/>
      <c r="O64" s="10"/>
      <c r="P64" s="9"/>
      <c r="Q64" s="9"/>
      <c r="R64" s="9"/>
      <c r="S64" s="9"/>
      <c r="T64" s="9"/>
      <c r="U64" s="9"/>
      <c r="V64" s="9"/>
      <c r="W64" s="9"/>
      <c r="X64" s="9"/>
      <c r="Y64" s="9"/>
      <c r="Z64" s="9"/>
      <c r="AA64" s="9"/>
      <c r="AB64" s="9"/>
      <c r="AC64" s="9"/>
      <c r="AD64" s="9"/>
      <c r="AE64" s="9"/>
      <c r="AF64" s="9"/>
      <c r="AG64" s="9"/>
      <c r="AH64" s="84"/>
      <c r="AI64" s="84"/>
      <c r="AJ64" s="84"/>
      <c r="AK64" s="84"/>
    </row>
    <row r="65" spans="1:37" ht="36">
      <c r="A65" s="220"/>
      <c r="B65" s="9">
        <v>58</v>
      </c>
      <c r="C65" s="47" t="s">
        <v>168</v>
      </c>
      <c r="D65" s="10" t="s">
        <v>169</v>
      </c>
      <c r="E65" s="10"/>
      <c r="F65" s="10" t="s">
        <v>418</v>
      </c>
      <c r="G65" s="10"/>
      <c r="H65" s="10"/>
      <c r="I65" s="10"/>
      <c r="J65" s="26"/>
      <c r="K65" s="26"/>
      <c r="L65" s="26"/>
      <c r="M65" s="26"/>
      <c r="N65" s="10"/>
      <c r="O65" s="10"/>
      <c r="P65" s="9"/>
      <c r="Q65" s="9"/>
      <c r="R65" s="9"/>
      <c r="S65" s="9"/>
      <c r="T65" s="9"/>
      <c r="U65" s="9"/>
      <c r="V65" s="9"/>
      <c r="W65" s="9"/>
      <c r="X65" s="9"/>
      <c r="Y65" s="9"/>
      <c r="Z65" s="9"/>
      <c r="AA65" s="9"/>
      <c r="AB65" s="9"/>
      <c r="AC65" s="9"/>
      <c r="AD65" s="9"/>
      <c r="AE65" s="9"/>
      <c r="AF65" s="9"/>
      <c r="AG65" s="9"/>
      <c r="AH65" s="84"/>
      <c r="AI65" s="84"/>
      <c r="AJ65" s="84"/>
      <c r="AK65" s="84"/>
    </row>
    <row r="66" spans="1:37" ht="36">
      <c r="A66" s="220"/>
      <c r="B66" s="9">
        <v>59</v>
      </c>
      <c r="C66" s="47" t="s">
        <v>170</v>
      </c>
      <c r="D66" s="10" t="s">
        <v>171</v>
      </c>
      <c r="E66" s="10"/>
      <c r="F66" s="10" t="s">
        <v>418</v>
      </c>
      <c r="G66" s="10"/>
      <c r="H66" s="10"/>
      <c r="I66" s="10"/>
      <c r="J66" s="9"/>
      <c r="K66" s="10"/>
      <c r="L66" s="10"/>
      <c r="M66" s="10"/>
      <c r="N66" s="10"/>
      <c r="O66" s="10"/>
      <c r="P66" s="9"/>
      <c r="Q66" s="9"/>
      <c r="R66" s="9"/>
      <c r="S66" s="9"/>
      <c r="T66" s="9"/>
      <c r="U66" s="9"/>
      <c r="V66" s="9"/>
      <c r="W66" s="9"/>
      <c r="X66" s="9"/>
      <c r="Y66" s="9"/>
      <c r="Z66" s="9"/>
      <c r="AA66" s="9"/>
      <c r="AB66" s="9"/>
      <c r="AC66" s="9"/>
      <c r="AD66" s="9"/>
      <c r="AE66" s="9"/>
      <c r="AF66" s="9"/>
      <c r="AG66" s="9"/>
      <c r="AH66" s="84"/>
      <c r="AI66" s="84"/>
      <c r="AJ66" s="84"/>
      <c r="AK66" s="84"/>
    </row>
    <row r="67" spans="1:37" ht="24">
      <c r="A67" s="220"/>
      <c r="B67" s="9">
        <v>60</v>
      </c>
      <c r="C67" s="47" t="s">
        <v>172</v>
      </c>
      <c r="D67" s="10" t="s">
        <v>174</v>
      </c>
      <c r="E67" s="10"/>
      <c r="F67" s="10" t="s">
        <v>418</v>
      </c>
      <c r="G67" s="10"/>
      <c r="H67" s="10"/>
      <c r="I67" s="10"/>
      <c r="J67" s="10"/>
      <c r="K67" s="10"/>
      <c r="L67" s="10"/>
      <c r="M67" s="10"/>
      <c r="N67" s="10"/>
      <c r="O67" s="10"/>
      <c r="P67" s="10"/>
      <c r="Q67" s="10"/>
      <c r="R67" s="10"/>
      <c r="S67" s="10"/>
      <c r="T67" s="10"/>
      <c r="U67" s="10"/>
      <c r="V67" s="9"/>
      <c r="W67" s="9"/>
      <c r="X67" s="9"/>
      <c r="Y67" s="9"/>
      <c r="Z67" s="9"/>
      <c r="AA67" s="9"/>
      <c r="AB67" s="9"/>
      <c r="AC67" s="9"/>
      <c r="AD67" s="9"/>
      <c r="AE67" s="9"/>
      <c r="AF67" s="9"/>
      <c r="AG67" s="9"/>
      <c r="AH67" s="84"/>
      <c r="AI67" s="84"/>
      <c r="AJ67" s="84"/>
      <c r="AK67" s="84"/>
    </row>
    <row r="68" spans="1:37" ht="48">
      <c r="A68" s="220"/>
      <c r="B68" s="9">
        <v>61</v>
      </c>
      <c r="C68" s="47" t="s">
        <v>176</v>
      </c>
      <c r="D68" s="10" t="s">
        <v>178</v>
      </c>
      <c r="E68" s="10"/>
      <c r="F68" s="9" t="s">
        <v>418</v>
      </c>
      <c r="G68" s="10"/>
      <c r="H68" s="10"/>
      <c r="I68" s="10"/>
      <c r="J68" s="10"/>
      <c r="K68" s="10"/>
      <c r="L68" s="10"/>
      <c r="M68" s="10"/>
      <c r="N68" s="10"/>
      <c r="O68" s="10"/>
      <c r="P68" s="9"/>
      <c r="Q68" s="9"/>
      <c r="R68" s="9"/>
      <c r="S68" s="9"/>
      <c r="T68" s="9"/>
      <c r="U68" s="9"/>
      <c r="V68" s="9"/>
      <c r="W68" s="9"/>
      <c r="X68" s="9"/>
      <c r="Y68" s="9"/>
      <c r="Z68" s="9"/>
      <c r="AA68" s="9"/>
      <c r="AB68" s="9"/>
      <c r="AC68" s="9"/>
      <c r="AD68" s="9"/>
      <c r="AE68" s="9"/>
      <c r="AF68" s="9"/>
      <c r="AG68" s="9"/>
      <c r="AH68" s="84"/>
      <c r="AI68" s="84"/>
      <c r="AJ68" s="84"/>
      <c r="AK68" s="84"/>
    </row>
    <row r="69" spans="1:37" ht="36">
      <c r="A69" s="220"/>
      <c r="B69" s="9">
        <v>62</v>
      </c>
      <c r="C69" s="47" t="s">
        <v>180</v>
      </c>
      <c r="D69" s="51" t="s">
        <v>182</v>
      </c>
      <c r="E69" s="51"/>
      <c r="F69" s="10" t="s">
        <v>418</v>
      </c>
      <c r="G69" s="51"/>
      <c r="H69" s="51"/>
      <c r="I69" s="51"/>
      <c r="J69" s="51"/>
      <c r="K69" s="51"/>
      <c r="L69" s="51"/>
      <c r="M69" s="51"/>
      <c r="N69" s="51"/>
      <c r="O69" s="51"/>
      <c r="P69" s="55"/>
      <c r="Q69" s="55"/>
      <c r="R69" s="55"/>
      <c r="S69" s="55"/>
      <c r="T69" s="55"/>
      <c r="U69" s="55"/>
      <c r="V69" s="55"/>
      <c r="W69" s="55"/>
      <c r="X69" s="55"/>
      <c r="Y69" s="55"/>
      <c r="Z69" s="55"/>
      <c r="AA69" s="55"/>
      <c r="AB69" s="9"/>
      <c r="AC69" s="9"/>
      <c r="AD69" s="9"/>
      <c r="AE69" s="9"/>
      <c r="AF69" s="9"/>
      <c r="AG69" s="9"/>
      <c r="AH69" s="84"/>
      <c r="AI69" s="84"/>
      <c r="AJ69" s="84"/>
      <c r="AK69" s="84"/>
    </row>
    <row r="70" spans="1:37" ht="36">
      <c r="A70" s="220"/>
      <c r="B70" s="9">
        <v>63</v>
      </c>
      <c r="C70" s="47" t="s">
        <v>184</v>
      </c>
      <c r="D70" s="14" t="s">
        <v>187</v>
      </c>
      <c r="E70" s="14" t="s">
        <v>418</v>
      </c>
      <c r="F70" s="117"/>
      <c r="G70" s="117"/>
      <c r="H70" s="14"/>
      <c r="I70" s="14"/>
      <c r="J70" s="14"/>
      <c r="K70" s="14"/>
      <c r="L70" s="14"/>
      <c r="M70" s="14"/>
      <c r="N70" s="14"/>
      <c r="O70" s="14"/>
      <c r="P70" s="120"/>
      <c r="Q70" s="120"/>
      <c r="R70" s="120"/>
      <c r="S70" s="120"/>
      <c r="T70" s="120"/>
      <c r="U70" s="120"/>
      <c r="V70" s="69"/>
      <c r="W70" s="69"/>
      <c r="X70" s="69"/>
      <c r="Y70" s="69"/>
      <c r="Z70" s="69"/>
      <c r="AA70" s="69"/>
      <c r="AB70" s="69"/>
      <c r="AC70" s="69"/>
      <c r="AD70" s="69"/>
      <c r="AE70" s="69"/>
      <c r="AF70" s="69"/>
      <c r="AG70" s="69"/>
      <c r="AH70" s="84"/>
      <c r="AI70" s="84"/>
      <c r="AJ70" s="84"/>
      <c r="AK70" s="84"/>
    </row>
    <row r="71" spans="1:37" ht="48">
      <c r="A71" s="220"/>
      <c r="B71" s="9">
        <v>64</v>
      </c>
      <c r="C71" s="47" t="s">
        <v>189</v>
      </c>
      <c r="D71" s="10" t="s">
        <v>191</v>
      </c>
      <c r="E71" s="47" t="s">
        <v>418</v>
      </c>
      <c r="F71" s="110"/>
      <c r="G71" s="110"/>
      <c r="H71" s="10"/>
      <c r="I71" s="10"/>
      <c r="J71" s="10"/>
      <c r="K71" s="10"/>
      <c r="L71" s="10"/>
      <c r="M71" s="10"/>
      <c r="N71" s="10"/>
      <c r="O71" s="10"/>
      <c r="P71" s="9"/>
      <c r="Q71" s="9"/>
      <c r="R71" s="9"/>
      <c r="S71" s="9"/>
      <c r="T71" s="9"/>
      <c r="U71" s="9"/>
      <c r="V71" s="9"/>
      <c r="W71" s="9"/>
      <c r="X71" s="9"/>
      <c r="Y71" s="9"/>
      <c r="Z71" s="9"/>
      <c r="AA71" s="9"/>
      <c r="AB71" s="9"/>
      <c r="AC71" s="9"/>
      <c r="AD71" s="9"/>
      <c r="AE71" s="9"/>
      <c r="AF71" s="9"/>
      <c r="AG71" s="9"/>
      <c r="AH71" s="84"/>
      <c r="AI71" s="84"/>
      <c r="AJ71" s="84"/>
      <c r="AK71" s="84"/>
    </row>
    <row r="72" spans="1:37" ht="48">
      <c r="A72" s="220"/>
      <c r="B72" s="9">
        <v>65</v>
      </c>
      <c r="C72" s="47" t="s">
        <v>193</v>
      </c>
      <c r="D72" s="10" t="s">
        <v>194</v>
      </c>
      <c r="E72" s="47" t="s">
        <v>418</v>
      </c>
      <c r="F72" s="110"/>
      <c r="G72" s="110"/>
      <c r="H72" s="10"/>
      <c r="I72" s="10"/>
      <c r="J72" s="9"/>
      <c r="K72" s="9"/>
      <c r="L72" s="10"/>
      <c r="M72" s="10"/>
      <c r="N72" s="10"/>
      <c r="O72" s="10"/>
      <c r="P72" s="9"/>
      <c r="Q72" s="9"/>
      <c r="R72" s="9"/>
      <c r="S72" s="9"/>
      <c r="T72" s="9"/>
      <c r="U72" s="9"/>
      <c r="V72" s="9"/>
      <c r="W72" s="9"/>
      <c r="X72" s="9"/>
      <c r="Y72" s="9"/>
      <c r="Z72" s="9"/>
      <c r="AA72" s="9"/>
      <c r="AB72" s="9"/>
      <c r="AC72" s="9"/>
      <c r="AD72" s="9"/>
      <c r="AE72" s="9"/>
      <c r="AF72" s="9"/>
      <c r="AG72" s="9"/>
      <c r="AH72" s="84"/>
      <c r="AI72" s="84"/>
      <c r="AJ72" s="84"/>
      <c r="AK72" s="84"/>
    </row>
    <row r="73" spans="1:37" ht="24">
      <c r="A73" s="220"/>
      <c r="B73" s="9">
        <v>66</v>
      </c>
      <c r="C73" s="47" t="s">
        <v>195</v>
      </c>
      <c r="D73" s="9" t="s">
        <v>542</v>
      </c>
      <c r="E73" s="9"/>
      <c r="F73" s="9"/>
      <c r="G73" s="9"/>
      <c r="H73" s="9"/>
      <c r="I73" s="9"/>
      <c r="J73" s="27"/>
      <c r="K73" s="27"/>
      <c r="L73" s="27"/>
      <c r="M73" s="27"/>
      <c r="N73" s="9"/>
      <c r="O73" s="9"/>
      <c r="P73" s="9"/>
      <c r="Q73" s="9"/>
      <c r="R73" s="9"/>
      <c r="S73" s="9"/>
      <c r="T73" s="9"/>
      <c r="U73" s="9"/>
      <c r="V73" s="9"/>
      <c r="W73" s="9"/>
      <c r="X73" s="9"/>
      <c r="Y73" s="9"/>
      <c r="Z73" s="9"/>
      <c r="AA73" s="9"/>
      <c r="AB73" s="9"/>
      <c r="AC73" s="9"/>
      <c r="AD73" s="9"/>
      <c r="AE73" s="9"/>
      <c r="AF73" s="9"/>
      <c r="AG73" s="9"/>
      <c r="AH73" s="84"/>
      <c r="AI73" s="84"/>
      <c r="AJ73" s="84"/>
      <c r="AK73" s="84"/>
    </row>
    <row r="74" spans="1:37" ht="24">
      <c r="A74" s="220"/>
      <c r="B74" s="9">
        <v>67</v>
      </c>
      <c r="C74" s="47" t="s">
        <v>199</v>
      </c>
      <c r="D74" s="10" t="s">
        <v>542</v>
      </c>
      <c r="E74" s="10"/>
      <c r="F74" s="10"/>
      <c r="G74" s="10"/>
      <c r="H74" s="10"/>
      <c r="I74" s="10"/>
      <c r="J74" s="9"/>
      <c r="K74" s="10"/>
      <c r="L74" s="10"/>
      <c r="M74" s="10"/>
      <c r="N74" s="10"/>
      <c r="O74" s="10"/>
      <c r="P74" s="9"/>
      <c r="Q74" s="9"/>
      <c r="R74" s="9"/>
      <c r="S74" s="9"/>
      <c r="T74" s="9"/>
      <c r="U74" s="9"/>
      <c r="V74" s="9"/>
      <c r="W74" s="9"/>
      <c r="X74" s="9"/>
      <c r="Y74" s="9"/>
      <c r="Z74" s="9"/>
      <c r="AA74" s="9"/>
      <c r="AB74" s="9"/>
      <c r="AC74" s="9"/>
      <c r="AD74" s="9"/>
      <c r="AE74" s="9"/>
      <c r="AF74" s="9"/>
      <c r="AG74" s="9"/>
      <c r="AH74" s="84"/>
      <c r="AI74" s="84"/>
      <c r="AJ74" s="84"/>
      <c r="AK74" s="84"/>
    </row>
    <row r="75" spans="1:37" ht="24">
      <c r="A75" s="220"/>
      <c r="B75" s="9">
        <v>68</v>
      </c>
      <c r="C75" s="47" t="s">
        <v>201</v>
      </c>
      <c r="D75" s="10" t="s">
        <v>542</v>
      </c>
      <c r="E75" s="10"/>
      <c r="F75" s="10"/>
      <c r="G75" s="10"/>
      <c r="H75" s="10"/>
      <c r="I75" s="10"/>
      <c r="J75" s="9"/>
      <c r="K75" s="10"/>
      <c r="L75" s="10"/>
      <c r="M75" s="10"/>
      <c r="N75" s="10"/>
      <c r="O75" s="10"/>
      <c r="P75" s="9"/>
      <c r="Q75" s="9"/>
      <c r="R75" s="9"/>
      <c r="S75" s="9"/>
      <c r="T75" s="9"/>
      <c r="U75" s="9"/>
      <c r="V75" s="9"/>
      <c r="W75" s="9"/>
      <c r="X75" s="9"/>
      <c r="Y75" s="9"/>
      <c r="Z75" s="9"/>
      <c r="AA75" s="9"/>
      <c r="AB75" s="9"/>
      <c r="AC75" s="9"/>
      <c r="AD75" s="9"/>
      <c r="AE75" s="9"/>
      <c r="AF75" s="9"/>
      <c r="AG75" s="9"/>
      <c r="AH75" s="84"/>
      <c r="AI75" s="84"/>
      <c r="AJ75" s="84"/>
      <c r="AK75" s="84"/>
    </row>
    <row r="76" spans="1:37" ht="15">
      <c r="A76" s="220"/>
      <c r="B76" s="9">
        <v>69</v>
      </c>
      <c r="C76" s="47" t="s">
        <v>205</v>
      </c>
      <c r="D76" s="10" t="s">
        <v>542</v>
      </c>
      <c r="E76" s="10"/>
      <c r="F76" s="10"/>
      <c r="G76" s="10"/>
      <c r="H76" s="10"/>
      <c r="I76" s="10"/>
      <c r="J76" s="9"/>
      <c r="K76" s="10"/>
      <c r="L76" s="10"/>
      <c r="M76" s="10"/>
      <c r="N76" s="10"/>
      <c r="O76" s="10"/>
      <c r="P76" s="9"/>
      <c r="Q76" s="9"/>
      <c r="R76" s="9"/>
      <c r="S76" s="9"/>
      <c r="T76" s="9"/>
      <c r="U76" s="9"/>
      <c r="V76" s="25"/>
      <c r="W76" s="25"/>
      <c r="X76" s="25"/>
      <c r="Y76" s="25"/>
      <c r="Z76" s="25"/>
      <c r="AA76" s="25"/>
      <c r="AB76" s="25"/>
      <c r="AC76" s="25"/>
      <c r="AD76" s="25"/>
      <c r="AE76" s="25"/>
      <c r="AF76" s="25"/>
      <c r="AG76" s="25"/>
      <c r="AH76" s="84"/>
      <c r="AI76" s="84"/>
      <c r="AJ76" s="84"/>
      <c r="AK76" s="84"/>
    </row>
    <row r="77" spans="1:37" ht="36">
      <c r="A77" s="220"/>
      <c r="B77" s="9">
        <v>70</v>
      </c>
      <c r="C77" s="47" t="s">
        <v>210</v>
      </c>
      <c r="D77" s="60" t="s">
        <v>543</v>
      </c>
      <c r="E77" s="47"/>
      <c r="F77" s="47"/>
      <c r="G77" s="47" t="s">
        <v>418</v>
      </c>
      <c r="H77" s="47"/>
      <c r="I77" s="47"/>
      <c r="J77" s="47"/>
      <c r="K77" s="47"/>
      <c r="L77" s="47"/>
      <c r="M77" s="47"/>
      <c r="N77" s="47"/>
      <c r="O77" s="47"/>
      <c r="P77" s="47"/>
      <c r="Q77" s="47"/>
      <c r="R77" s="47"/>
      <c r="S77" s="47"/>
      <c r="T77" s="47"/>
      <c r="U77" s="47"/>
      <c r="V77" s="25"/>
      <c r="W77" s="25"/>
      <c r="X77" s="25"/>
      <c r="Y77" s="25"/>
      <c r="Z77" s="25"/>
      <c r="AA77" s="25"/>
      <c r="AB77" s="25"/>
      <c r="AC77" s="25"/>
      <c r="AD77" s="25"/>
      <c r="AE77" s="25"/>
      <c r="AF77" s="25"/>
      <c r="AG77" s="25"/>
      <c r="AH77" s="84"/>
      <c r="AI77" s="84"/>
      <c r="AJ77" s="84"/>
      <c r="AK77" s="84"/>
    </row>
    <row r="78" spans="1:37" ht="36">
      <c r="A78" s="220"/>
      <c r="B78" s="9">
        <v>71</v>
      </c>
      <c r="C78" s="47" t="s">
        <v>212</v>
      </c>
      <c r="D78" s="60" t="s">
        <v>214</v>
      </c>
      <c r="E78" s="47" t="s">
        <v>418</v>
      </c>
      <c r="F78" s="47"/>
      <c r="G78" s="47"/>
      <c r="H78" s="60"/>
      <c r="I78" s="60"/>
      <c r="J78" s="60"/>
      <c r="K78" s="60"/>
      <c r="L78" s="60"/>
      <c r="M78" s="60"/>
      <c r="N78" s="60"/>
      <c r="O78" s="60"/>
      <c r="P78" s="60"/>
      <c r="Q78" s="60"/>
      <c r="R78" s="60"/>
      <c r="S78" s="60"/>
      <c r="T78" s="60"/>
      <c r="U78" s="60"/>
      <c r="V78" s="9"/>
      <c r="W78" s="9"/>
      <c r="X78" s="9"/>
      <c r="Y78" s="9"/>
      <c r="Z78" s="9"/>
      <c r="AA78" s="9"/>
      <c r="AB78" s="9"/>
      <c r="AC78" s="9"/>
      <c r="AD78" s="9"/>
      <c r="AE78" s="9"/>
      <c r="AF78" s="9"/>
      <c r="AG78" s="9"/>
      <c r="AH78" s="84"/>
      <c r="AI78" s="84"/>
      <c r="AJ78" s="84"/>
      <c r="AK78" s="84"/>
    </row>
    <row r="79" spans="1:37" ht="48">
      <c r="A79" s="220"/>
      <c r="B79" s="9">
        <v>72</v>
      </c>
      <c r="C79" s="47" t="s">
        <v>216</v>
      </c>
      <c r="D79" s="10" t="s">
        <v>219</v>
      </c>
      <c r="E79" s="10"/>
      <c r="F79" s="10"/>
      <c r="G79" s="10" t="s">
        <v>418</v>
      </c>
      <c r="H79" s="9"/>
      <c r="I79" s="9"/>
      <c r="J79" s="9"/>
      <c r="K79" s="9"/>
      <c r="L79" s="28"/>
      <c r="M79" s="28"/>
      <c r="N79" s="9"/>
      <c r="O79" s="10"/>
      <c r="P79" s="9"/>
      <c r="Q79" s="9"/>
      <c r="R79" s="9"/>
      <c r="S79" s="9"/>
      <c r="T79" s="9"/>
      <c r="U79" s="9"/>
      <c r="V79" s="9"/>
      <c r="W79" s="9"/>
      <c r="X79" s="9"/>
      <c r="Y79" s="9"/>
      <c r="Z79" s="9"/>
      <c r="AA79" s="9"/>
      <c r="AB79" s="9"/>
      <c r="AC79" s="9"/>
      <c r="AD79" s="9"/>
      <c r="AE79" s="9"/>
      <c r="AF79" s="9"/>
      <c r="AG79" s="9"/>
      <c r="AH79" s="84"/>
      <c r="AI79" s="84"/>
      <c r="AJ79" s="84"/>
      <c r="AK79" s="84"/>
    </row>
    <row r="80" spans="1:37" ht="36">
      <c r="A80" s="220"/>
      <c r="B80" s="9">
        <v>73</v>
      </c>
      <c r="C80" s="47" t="s">
        <v>221</v>
      </c>
      <c r="D80" s="10" t="s">
        <v>223</v>
      </c>
      <c r="E80" s="10" t="s">
        <v>418</v>
      </c>
      <c r="F80" s="10"/>
      <c r="G80" s="10"/>
      <c r="H80" s="10"/>
      <c r="I80" s="10"/>
      <c r="J80" s="10"/>
      <c r="K80" s="10"/>
      <c r="L80" s="26"/>
      <c r="M80" s="26"/>
      <c r="N80" s="10"/>
      <c r="O80" s="10"/>
      <c r="P80" s="10"/>
      <c r="Q80" s="10"/>
      <c r="R80" s="10"/>
      <c r="S80" s="10"/>
      <c r="T80" s="10"/>
      <c r="U80" s="10"/>
      <c r="V80" s="9"/>
      <c r="W80" s="9"/>
      <c r="X80" s="9"/>
      <c r="Y80" s="9"/>
      <c r="Z80" s="9"/>
      <c r="AA80" s="9"/>
      <c r="AB80" s="9"/>
      <c r="AC80" s="9"/>
      <c r="AD80" s="9"/>
      <c r="AE80" s="9"/>
      <c r="AF80" s="9"/>
      <c r="AG80" s="9"/>
      <c r="AH80" s="84"/>
      <c r="AI80" s="84"/>
      <c r="AJ80" s="84"/>
      <c r="AK80" s="84"/>
    </row>
    <row r="81" spans="1:37" ht="36">
      <c r="A81" s="220"/>
      <c r="B81" s="9">
        <v>74</v>
      </c>
      <c r="C81" s="47" t="s">
        <v>225</v>
      </c>
      <c r="D81" s="10" t="s">
        <v>223</v>
      </c>
      <c r="E81" s="10" t="s">
        <v>418</v>
      </c>
      <c r="F81" s="10"/>
      <c r="G81" s="10"/>
      <c r="H81" s="10"/>
      <c r="I81" s="10"/>
      <c r="J81" s="10"/>
      <c r="K81" s="10"/>
      <c r="L81" s="26"/>
      <c r="M81" s="26"/>
      <c r="N81" s="10"/>
      <c r="O81" s="10"/>
      <c r="P81" s="10"/>
      <c r="Q81" s="10"/>
      <c r="R81" s="10"/>
      <c r="S81" s="10"/>
      <c r="T81" s="10"/>
      <c r="U81" s="10"/>
      <c r="V81" s="9"/>
      <c r="W81" s="9"/>
      <c r="X81" s="9"/>
      <c r="Y81" s="9"/>
      <c r="Z81" s="9"/>
      <c r="AA81" s="9"/>
      <c r="AB81" s="9"/>
      <c r="AC81" s="9"/>
      <c r="AD81" s="9"/>
      <c r="AE81" s="9"/>
      <c r="AF81" s="9"/>
      <c r="AG81" s="9"/>
      <c r="AH81" s="84"/>
      <c r="AI81" s="84"/>
      <c r="AJ81" s="84"/>
      <c r="AK81" s="84"/>
    </row>
    <row r="82" spans="1:37" ht="36">
      <c r="A82" s="220"/>
      <c r="B82" s="9">
        <v>75</v>
      </c>
      <c r="C82" s="47" t="s">
        <v>226</v>
      </c>
      <c r="D82" s="10" t="s">
        <v>227</v>
      </c>
      <c r="E82" s="10" t="s">
        <v>418</v>
      </c>
      <c r="F82" s="10"/>
      <c r="G82" s="10"/>
      <c r="H82" s="10"/>
      <c r="I82" s="10"/>
      <c r="J82" s="10"/>
      <c r="K82" s="10"/>
      <c r="L82" s="26"/>
      <c r="M82" s="26"/>
      <c r="N82" s="10"/>
      <c r="O82" s="10"/>
      <c r="P82" s="10"/>
      <c r="Q82" s="10"/>
      <c r="R82" s="10"/>
      <c r="S82" s="10"/>
      <c r="T82" s="10"/>
      <c r="U82" s="10"/>
      <c r="V82" s="9"/>
      <c r="W82" s="9"/>
      <c r="X82" s="9"/>
      <c r="Y82" s="9"/>
      <c r="Z82" s="9"/>
      <c r="AA82" s="9"/>
      <c r="AB82" s="9"/>
      <c r="AC82" s="9"/>
      <c r="AD82" s="9"/>
      <c r="AE82" s="9"/>
      <c r="AF82" s="9"/>
      <c r="AG82" s="9"/>
      <c r="AH82" s="84"/>
      <c r="AI82" s="84"/>
      <c r="AJ82" s="84"/>
      <c r="AK82" s="84"/>
    </row>
    <row r="83" spans="1:37" ht="36">
      <c r="A83" s="220"/>
      <c r="B83" s="9">
        <v>76</v>
      </c>
      <c r="C83" s="47" t="s">
        <v>228</v>
      </c>
      <c r="D83" s="10" t="s">
        <v>227</v>
      </c>
      <c r="E83" s="10" t="s">
        <v>418</v>
      </c>
      <c r="F83" s="10"/>
      <c r="G83" s="10"/>
      <c r="H83" s="10"/>
      <c r="I83" s="10"/>
      <c r="J83" s="10"/>
      <c r="K83" s="10"/>
      <c r="L83" s="26"/>
      <c r="M83" s="26"/>
      <c r="N83" s="10"/>
      <c r="O83" s="10"/>
      <c r="P83" s="10"/>
      <c r="Q83" s="10"/>
      <c r="R83" s="10"/>
      <c r="S83" s="10"/>
      <c r="T83" s="10"/>
      <c r="U83" s="10"/>
      <c r="V83" s="9"/>
      <c r="W83" s="9"/>
      <c r="X83" s="9"/>
      <c r="Y83" s="9"/>
      <c r="Z83" s="9"/>
      <c r="AA83" s="9"/>
      <c r="AB83" s="9"/>
      <c r="AC83" s="9"/>
      <c r="AD83" s="9"/>
      <c r="AE83" s="9"/>
      <c r="AF83" s="9"/>
      <c r="AG83" s="9"/>
      <c r="AH83" s="84"/>
      <c r="AI83" s="84"/>
      <c r="AJ83" s="84"/>
      <c r="AK83" s="84"/>
    </row>
    <row r="84" spans="1:37" ht="15">
      <c r="A84" s="221"/>
      <c r="B84" s="9" t="s">
        <v>437</v>
      </c>
      <c r="C84" s="10"/>
      <c r="D84" s="9"/>
      <c r="E84" s="9"/>
      <c r="F84" s="9"/>
      <c r="G84" s="9"/>
      <c r="H84" s="28"/>
      <c r="I84" s="28"/>
      <c r="J84" s="28"/>
      <c r="K84" s="28"/>
      <c r="L84" s="28"/>
      <c r="M84" s="28"/>
      <c r="N84" s="28"/>
      <c r="O84" s="28"/>
      <c r="P84" s="28"/>
      <c r="Q84" s="28"/>
      <c r="R84" s="28"/>
      <c r="S84" s="28"/>
      <c r="T84" s="28"/>
      <c r="U84" s="28"/>
      <c r="V84" s="26"/>
      <c r="W84" s="26"/>
      <c r="X84" s="26"/>
      <c r="Y84" s="26"/>
      <c r="Z84" s="26"/>
      <c r="AA84" s="26"/>
      <c r="AB84" s="26"/>
      <c r="AC84" s="26"/>
      <c r="AD84" s="26"/>
      <c r="AE84" s="26"/>
      <c r="AF84" s="9"/>
      <c r="AG84" s="9"/>
      <c r="AH84" s="84"/>
      <c r="AI84" s="84"/>
      <c r="AJ84" s="84"/>
      <c r="AK84" s="84"/>
    </row>
    <row r="85" spans="1:37" ht="24">
      <c r="A85" s="219" t="s">
        <v>229</v>
      </c>
      <c r="B85" s="9">
        <v>1</v>
      </c>
      <c r="C85" s="10" t="s">
        <v>230</v>
      </c>
      <c r="D85" s="9" t="s">
        <v>232</v>
      </c>
      <c r="E85" s="9" t="s">
        <v>418</v>
      </c>
      <c r="F85" s="9"/>
      <c r="G85" s="9"/>
      <c r="H85" s="28"/>
      <c r="I85" s="28"/>
      <c r="J85" s="28"/>
      <c r="K85" s="28"/>
      <c r="L85" s="28"/>
      <c r="M85" s="28"/>
      <c r="N85" s="28"/>
      <c r="O85" s="28"/>
      <c r="P85" s="28"/>
      <c r="Q85" s="28"/>
      <c r="R85" s="28"/>
      <c r="S85" s="28"/>
      <c r="T85" s="28"/>
      <c r="U85" s="28"/>
      <c r="V85" s="10"/>
      <c r="W85" s="10"/>
      <c r="X85" s="10"/>
      <c r="Y85" s="10"/>
      <c r="Z85" s="10"/>
      <c r="AA85" s="10"/>
      <c r="AB85" s="10"/>
      <c r="AC85" s="10"/>
      <c r="AD85" s="10"/>
      <c r="AE85" s="10"/>
      <c r="AF85" s="10"/>
      <c r="AG85" s="10"/>
      <c r="AH85" s="84"/>
      <c r="AI85" s="84"/>
      <c r="AJ85" s="84"/>
      <c r="AK85" s="84"/>
    </row>
    <row r="86" spans="1:37" ht="24">
      <c r="A86" s="220"/>
      <c r="B86" s="9">
        <v>2</v>
      </c>
      <c r="C86" s="47" t="s">
        <v>235</v>
      </c>
      <c r="D86" s="49" t="s">
        <v>544</v>
      </c>
      <c r="E86" s="51" t="s">
        <v>418</v>
      </c>
      <c r="F86" s="51"/>
      <c r="G86" s="110"/>
      <c r="H86" s="49"/>
      <c r="I86" s="49"/>
      <c r="J86" s="49"/>
      <c r="K86" s="49"/>
      <c r="L86" s="9"/>
      <c r="M86" s="9"/>
      <c r="N86" s="9"/>
      <c r="O86" s="9"/>
      <c r="P86" s="9"/>
      <c r="Q86" s="9"/>
      <c r="R86" s="9"/>
      <c r="S86" s="9"/>
      <c r="T86" s="9"/>
      <c r="U86" s="9"/>
      <c r="V86" s="9"/>
      <c r="W86" s="9"/>
      <c r="X86" s="9"/>
      <c r="Y86" s="9"/>
      <c r="Z86" s="9"/>
      <c r="AA86" s="9"/>
      <c r="AB86" s="9" t="s">
        <v>421</v>
      </c>
      <c r="AC86" s="9"/>
      <c r="AD86" s="9"/>
      <c r="AE86" s="9"/>
      <c r="AF86" s="9"/>
      <c r="AG86" s="9"/>
      <c r="AH86" s="84"/>
      <c r="AI86" s="84"/>
      <c r="AJ86" s="84"/>
      <c r="AK86" s="84"/>
    </row>
    <row r="87" spans="1:37" ht="24">
      <c r="A87" s="220"/>
      <c r="B87" s="9">
        <v>3</v>
      </c>
      <c r="C87" s="47" t="s">
        <v>239</v>
      </c>
      <c r="D87" s="49" t="s">
        <v>545</v>
      </c>
      <c r="E87" s="51" t="s">
        <v>418</v>
      </c>
      <c r="F87" s="51"/>
      <c r="G87" s="110"/>
      <c r="H87" s="49"/>
      <c r="I87" s="49"/>
      <c r="J87" s="49"/>
      <c r="K87" s="49"/>
      <c r="L87" s="9"/>
      <c r="M87" s="9"/>
      <c r="N87" s="9"/>
      <c r="O87" s="9"/>
      <c r="P87" s="9"/>
      <c r="Q87" s="9"/>
      <c r="R87" s="9"/>
      <c r="S87" s="9"/>
      <c r="T87" s="9"/>
      <c r="U87" s="9"/>
      <c r="V87" s="9"/>
      <c r="W87" s="9"/>
      <c r="X87" s="9"/>
      <c r="Y87" s="9"/>
      <c r="Z87" s="9"/>
      <c r="AA87" s="9"/>
      <c r="AB87" s="9" t="s">
        <v>421</v>
      </c>
      <c r="AC87" s="9"/>
      <c r="AD87" s="9"/>
      <c r="AE87" s="9"/>
      <c r="AF87" s="9"/>
      <c r="AG87" s="9"/>
      <c r="AH87" s="84"/>
      <c r="AI87" s="84"/>
      <c r="AJ87" s="84"/>
      <c r="AK87" s="84"/>
    </row>
    <row r="88" spans="1:37" ht="24">
      <c r="A88" s="220"/>
      <c r="B88" s="9">
        <v>4</v>
      </c>
      <c r="C88" s="47" t="s">
        <v>241</v>
      </c>
      <c r="D88" s="49" t="s">
        <v>546</v>
      </c>
      <c r="E88" s="51" t="s">
        <v>418</v>
      </c>
      <c r="F88" s="51"/>
      <c r="G88" s="110"/>
      <c r="H88" s="49"/>
      <c r="I88" s="49"/>
      <c r="J88" s="49"/>
      <c r="K88" s="49"/>
      <c r="L88" s="9"/>
      <c r="M88" s="9"/>
      <c r="N88" s="9"/>
      <c r="O88" s="9"/>
      <c r="P88" s="9"/>
      <c r="Q88" s="9"/>
      <c r="R88" s="9"/>
      <c r="S88" s="9"/>
      <c r="T88" s="9"/>
      <c r="U88" s="9"/>
      <c r="V88" s="9"/>
      <c r="W88" s="9"/>
      <c r="X88" s="9"/>
      <c r="Y88" s="9"/>
      <c r="Z88" s="9"/>
      <c r="AA88" s="9"/>
      <c r="AB88" s="9" t="s">
        <v>421</v>
      </c>
      <c r="AC88" s="9"/>
      <c r="AD88" s="9"/>
      <c r="AE88" s="9"/>
      <c r="AF88" s="9"/>
      <c r="AG88" s="9"/>
      <c r="AH88" s="84"/>
      <c r="AI88" s="84"/>
      <c r="AJ88" s="84"/>
      <c r="AK88" s="84"/>
    </row>
    <row r="89" spans="1:37" ht="48">
      <c r="A89" s="220"/>
      <c r="B89" s="9">
        <v>5</v>
      </c>
      <c r="C89" s="47" t="s">
        <v>243</v>
      </c>
      <c r="D89" s="49" t="s">
        <v>245</v>
      </c>
      <c r="E89" s="51" t="s">
        <v>547</v>
      </c>
      <c r="F89" s="51"/>
      <c r="G89" s="9"/>
      <c r="H89" s="49"/>
      <c r="I89" s="49"/>
      <c r="J89" s="49"/>
      <c r="K89" s="49"/>
      <c r="L89" s="49"/>
      <c r="M89" s="49"/>
      <c r="N89" s="9"/>
      <c r="O89" s="9"/>
      <c r="P89" s="9"/>
      <c r="Q89" s="9"/>
      <c r="R89" s="9"/>
      <c r="S89" s="9"/>
      <c r="T89" s="9"/>
      <c r="U89" s="9"/>
      <c r="V89" s="9"/>
      <c r="W89" s="9"/>
      <c r="X89" s="9"/>
      <c r="Y89" s="9"/>
      <c r="Z89" s="9"/>
      <c r="AA89" s="9"/>
      <c r="AB89" s="9"/>
      <c r="AC89" s="9"/>
      <c r="AD89" s="9"/>
      <c r="AE89" s="9"/>
      <c r="AF89" s="9"/>
      <c r="AG89" s="9"/>
      <c r="AH89" s="84"/>
      <c r="AI89" s="84"/>
      <c r="AJ89" s="84"/>
      <c r="AK89" s="84"/>
    </row>
    <row r="90" spans="1:37" ht="36">
      <c r="A90" s="220"/>
      <c r="B90" s="9">
        <v>6</v>
      </c>
      <c r="C90" s="47" t="s">
        <v>247</v>
      </c>
      <c r="D90" s="49" t="s">
        <v>249</v>
      </c>
      <c r="E90" s="51" t="s">
        <v>418</v>
      </c>
      <c r="F90" s="51"/>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84"/>
      <c r="AI90" s="84"/>
      <c r="AJ90" s="84"/>
      <c r="AK90" s="84"/>
    </row>
    <row r="91" spans="1:37" ht="24">
      <c r="A91" s="220"/>
      <c r="B91" s="9">
        <v>7</v>
      </c>
      <c r="C91" s="47" t="s">
        <v>251</v>
      </c>
      <c r="D91" s="49" t="s">
        <v>548</v>
      </c>
      <c r="E91" s="51"/>
      <c r="F91" s="51" t="s">
        <v>418</v>
      </c>
      <c r="G91" s="55"/>
      <c r="H91" s="49"/>
      <c r="I91" s="49"/>
      <c r="J91" s="49"/>
      <c r="K91" s="49"/>
      <c r="L91" s="49"/>
      <c r="M91" s="49"/>
      <c r="N91" s="55"/>
      <c r="O91" s="55"/>
      <c r="P91" s="55"/>
      <c r="Q91" s="55"/>
      <c r="R91" s="55"/>
      <c r="S91" s="55"/>
      <c r="T91" s="55"/>
      <c r="U91" s="55"/>
      <c r="V91" s="9"/>
      <c r="W91" s="9"/>
      <c r="X91" s="9"/>
      <c r="Y91" s="9"/>
      <c r="Z91" s="9"/>
      <c r="AA91" s="9"/>
      <c r="AB91" s="9"/>
      <c r="AC91" s="9"/>
      <c r="AD91" s="9"/>
      <c r="AE91" s="9"/>
      <c r="AF91" s="9"/>
      <c r="AG91" s="9"/>
      <c r="AH91" s="84"/>
      <c r="AI91" s="84"/>
      <c r="AJ91" s="84"/>
      <c r="AK91" s="84"/>
    </row>
    <row r="92" spans="1:37" ht="36">
      <c r="A92" s="220"/>
      <c r="B92" s="9">
        <v>8</v>
      </c>
      <c r="C92" s="47" t="s">
        <v>255</v>
      </c>
      <c r="D92" s="49" t="s">
        <v>257</v>
      </c>
      <c r="E92" s="51"/>
      <c r="F92" s="51" t="s">
        <v>418</v>
      </c>
      <c r="G92" s="9"/>
      <c r="H92" s="49"/>
      <c r="I92" s="49"/>
      <c r="J92" s="49"/>
      <c r="K92" s="49"/>
      <c r="L92" s="49"/>
      <c r="M92" s="49"/>
      <c r="N92" s="49"/>
      <c r="O92" s="49"/>
      <c r="P92" s="49"/>
      <c r="Q92" s="49"/>
      <c r="R92" s="49"/>
      <c r="S92" s="49"/>
      <c r="T92" s="49"/>
      <c r="U92" s="49"/>
      <c r="V92" s="9"/>
      <c r="W92" s="9"/>
      <c r="X92" s="9"/>
      <c r="Y92" s="9"/>
      <c r="Z92" s="9"/>
      <c r="AA92" s="9"/>
      <c r="AB92" s="9"/>
      <c r="AC92" s="9"/>
      <c r="AD92" s="9"/>
      <c r="AE92" s="9"/>
      <c r="AF92" s="9"/>
      <c r="AG92" s="9"/>
      <c r="AH92" s="84"/>
      <c r="AI92" s="84"/>
      <c r="AJ92" s="84"/>
      <c r="AK92" s="84"/>
    </row>
    <row r="93" spans="1:37" ht="36">
      <c r="A93" s="220"/>
      <c r="B93" s="9">
        <v>9</v>
      </c>
      <c r="C93" s="47" t="s">
        <v>259</v>
      </c>
      <c r="D93" s="49" t="s">
        <v>28</v>
      </c>
      <c r="E93" s="51" t="s">
        <v>418</v>
      </c>
      <c r="F93" s="51"/>
      <c r="G93" s="9"/>
      <c r="H93" s="10"/>
      <c r="I93" s="10"/>
      <c r="J93" s="10"/>
      <c r="K93" s="10"/>
      <c r="L93" s="10"/>
      <c r="M93" s="10"/>
      <c r="N93" s="9"/>
      <c r="O93" s="9"/>
      <c r="P93" s="9"/>
      <c r="Q93" s="9"/>
      <c r="R93" s="9"/>
      <c r="S93" s="9"/>
      <c r="T93" s="9"/>
      <c r="U93" s="9"/>
      <c r="V93" s="9"/>
      <c r="W93" s="9"/>
      <c r="X93" s="9"/>
      <c r="Y93" s="9"/>
      <c r="Z93" s="9"/>
      <c r="AA93" s="9"/>
      <c r="AB93" s="9"/>
      <c r="AC93" s="9"/>
      <c r="AD93" s="9"/>
      <c r="AE93" s="9"/>
      <c r="AF93" s="9"/>
      <c r="AG93" s="9"/>
      <c r="AH93" s="84"/>
      <c r="AI93" s="84"/>
      <c r="AJ93" s="84"/>
      <c r="AK93" s="84"/>
    </row>
    <row r="94" spans="1:37" ht="36">
      <c r="A94" s="220"/>
      <c r="B94" s="9">
        <v>10</v>
      </c>
      <c r="C94" s="47" t="s">
        <v>260</v>
      </c>
      <c r="D94" s="49" t="s">
        <v>262</v>
      </c>
      <c r="E94" s="51" t="s">
        <v>418</v>
      </c>
      <c r="F94" s="51"/>
      <c r="G94" s="9"/>
      <c r="H94" s="49"/>
      <c r="I94" s="49"/>
      <c r="J94" s="49"/>
      <c r="K94" s="49"/>
      <c r="L94" s="49"/>
      <c r="M94" s="49"/>
      <c r="N94" s="9"/>
      <c r="O94" s="9"/>
      <c r="P94" s="9"/>
      <c r="Q94" s="9"/>
      <c r="R94" s="9"/>
      <c r="S94" s="9"/>
      <c r="T94" s="9"/>
      <c r="U94" s="9"/>
      <c r="V94" s="10"/>
      <c r="W94" s="10"/>
      <c r="X94" s="10"/>
      <c r="Y94" s="10"/>
      <c r="Z94" s="10"/>
      <c r="AA94" s="10"/>
      <c r="AB94" s="9"/>
      <c r="AC94" s="9"/>
      <c r="AD94" s="9"/>
      <c r="AE94" s="9"/>
      <c r="AF94" s="9"/>
      <c r="AG94" s="9"/>
      <c r="AH94" s="84"/>
      <c r="AI94" s="84"/>
      <c r="AJ94" s="84"/>
      <c r="AK94" s="84"/>
    </row>
    <row r="95" spans="1:37" ht="15">
      <c r="A95" s="220"/>
      <c r="B95" s="9">
        <v>11</v>
      </c>
      <c r="C95" s="47" t="s">
        <v>264</v>
      </c>
      <c r="D95" s="9" t="s">
        <v>549</v>
      </c>
      <c r="E95" s="9" t="s">
        <v>418</v>
      </c>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84"/>
      <c r="AI95" s="84"/>
      <c r="AJ95" s="84"/>
      <c r="AK95" s="84"/>
    </row>
    <row r="96" spans="1:37" ht="15">
      <c r="A96" s="220"/>
      <c r="B96" s="9">
        <v>12</v>
      </c>
      <c r="C96" s="47" t="s">
        <v>266</v>
      </c>
      <c r="D96" s="9" t="s">
        <v>550</v>
      </c>
      <c r="E96" s="9" t="s">
        <v>418</v>
      </c>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84"/>
      <c r="AI96" s="84"/>
      <c r="AJ96" s="84"/>
      <c r="AK96" s="84"/>
    </row>
    <row r="97" spans="1:37" ht="36">
      <c r="A97" s="220"/>
      <c r="B97" s="9">
        <v>13</v>
      </c>
      <c r="C97" s="47" t="s">
        <v>270</v>
      </c>
      <c r="D97" s="10" t="s">
        <v>550</v>
      </c>
      <c r="E97" s="9" t="s">
        <v>418</v>
      </c>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84"/>
      <c r="AI97" s="84"/>
      <c r="AJ97" s="84"/>
      <c r="AK97" s="84"/>
    </row>
    <row r="98" spans="1:37" ht="24">
      <c r="A98" s="220"/>
      <c r="B98" s="9">
        <v>14</v>
      </c>
      <c r="C98" s="47" t="s">
        <v>272</v>
      </c>
      <c r="D98" s="9" t="s">
        <v>551</v>
      </c>
      <c r="E98" s="9" t="s">
        <v>418</v>
      </c>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84"/>
      <c r="AI98" s="84"/>
      <c r="AJ98" s="84"/>
      <c r="AK98" s="84"/>
    </row>
    <row r="99" spans="1:37" ht="36">
      <c r="A99" s="220"/>
      <c r="B99" s="9">
        <v>15</v>
      </c>
      <c r="C99" s="47" t="s">
        <v>275</v>
      </c>
      <c r="D99" s="10" t="s">
        <v>552</v>
      </c>
      <c r="E99" s="9"/>
      <c r="F99" s="9" t="s">
        <v>418</v>
      </c>
      <c r="G99" s="9"/>
      <c r="H99" s="9"/>
      <c r="I99" s="9"/>
      <c r="J99" s="9"/>
      <c r="K99" s="9"/>
      <c r="L99" s="9"/>
      <c r="M99" s="9"/>
      <c r="N99" s="9"/>
      <c r="O99" s="9"/>
      <c r="P99" s="9"/>
      <c r="Q99" s="9"/>
      <c r="R99" s="9"/>
      <c r="S99" s="9"/>
      <c r="T99" s="9"/>
      <c r="U99" s="9"/>
      <c r="V99" s="10"/>
      <c r="W99" s="10"/>
      <c r="X99" s="10"/>
      <c r="Y99" s="10"/>
      <c r="Z99" s="10"/>
      <c r="AA99" s="10"/>
      <c r="AB99" s="10"/>
      <c r="AC99" s="10"/>
      <c r="AD99" s="10"/>
      <c r="AE99" s="10"/>
      <c r="AF99" s="9"/>
      <c r="AG99" s="9"/>
      <c r="AH99" s="84"/>
      <c r="AI99" s="84"/>
      <c r="AJ99" s="84"/>
      <c r="AK99" s="84"/>
    </row>
    <row r="100" spans="1:37" ht="24">
      <c r="A100" s="220"/>
      <c r="B100" s="9">
        <v>16</v>
      </c>
      <c r="C100" s="47" t="s">
        <v>277</v>
      </c>
      <c r="D100" s="10" t="s">
        <v>553</v>
      </c>
      <c r="E100" s="9"/>
      <c r="F100" s="9" t="s">
        <v>418</v>
      </c>
      <c r="G100" s="9"/>
      <c r="H100" s="9"/>
      <c r="I100" s="9"/>
      <c r="J100" s="9"/>
      <c r="K100" s="9"/>
      <c r="L100" s="9"/>
      <c r="M100" s="9"/>
      <c r="N100" s="9"/>
      <c r="O100" s="9"/>
      <c r="P100" s="9"/>
      <c r="Q100" s="9"/>
      <c r="R100" s="9"/>
      <c r="S100" s="9"/>
      <c r="T100" s="9"/>
      <c r="U100" s="9"/>
      <c r="V100" s="10"/>
      <c r="W100" s="10"/>
      <c r="X100" s="10"/>
      <c r="Y100" s="10"/>
      <c r="Z100" s="10"/>
      <c r="AA100" s="10"/>
      <c r="AB100" s="10"/>
      <c r="AC100" s="10"/>
      <c r="AD100" s="10"/>
      <c r="AE100" s="10"/>
      <c r="AF100" s="9"/>
      <c r="AG100" s="9"/>
      <c r="AH100" s="84"/>
      <c r="AI100" s="84"/>
      <c r="AJ100" s="84"/>
      <c r="AK100" s="84"/>
    </row>
    <row r="101" spans="1:37" ht="48">
      <c r="A101" s="220"/>
      <c r="B101" s="9">
        <v>17</v>
      </c>
      <c r="C101" s="47" t="s">
        <v>279</v>
      </c>
      <c r="D101" s="10" t="s">
        <v>281</v>
      </c>
      <c r="E101" s="9" t="s">
        <v>418</v>
      </c>
      <c r="F101" s="9"/>
      <c r="G101" s="9"/>
      <c r="H101" s="9"/>
      <c r="I101" s="9"/>
      <c r="J101" s="9"/>
      <c r="K101" s="9"/>
      <c r="L101" s="9"/>
      <c r="M101" s="9"/>
      <c r="N101" s="9"/>
      <c r="O101" s="9"/>
      <c r="P101" s="9"/>
      <c r="Q101" s="9"/>
      <c r="R101" s="9"/>
      <c r="S101" s="9"/>
      <c r="T101" s="9"/>
      <c r="U101" s="9"/>
      <c r="V101" s="10"/>
      <c r="W101" s="10"/>
      <c r="X101" s="10"/>
      <c r="Y101" s="10"/>
      <c r="Z101" s="10"/>
      <c r="AA101" s="10"/>
      <c r="AB101" s="10"/>
      <c r="AC101" s="10"/>
      <c r="AD101" s="10"/>
      <c r="AE101" s="10"/>
      <c r="AF101" s="9"/>
      <c r="AG101" s="9"/>
      <c r="AH101" s="84"/>
      <c r="AI101" s="84"/>
      <c r="AJ101" s="84"/>
      <c r="AK101" s="84"/>
    </row>
    <row r="102" spans="1:37" ht="36">
      <c r="A102" s="220"/>
      <c r="B102" s="9">
        <v>18</v>
      </c>
      <c r="C102" s="47" t="s">
        <v>283</v>
      </c>
      <c r="D102" s="39" t="s">
        <v>284</v>
      </c>
      <c r="E102" s="118"/>
      <c r="F102" s="51" t="s">
        <v>418</v>
      </c>
      <c r="G102" s="118"/>
      <c r="H102" s="39"/>
      <c r="I102" s="39"/>
      <c r="J102" s="39"/>
      <c r="K102" s="39"/>
      <c r="L102" s="39"/>
      <c r="M102" s="39"/>
      <c r="N102" s="51"/>
      <c r="O102" s="51"/>
      <c r="P102" s="10"/>
      <c r="Q102" s="9"/>
      <c r="R102" s="9"/>
      <c r="S102" s="9"/>
      <c r="T102" s="9"/>
      <c r="U102" s="9"/>
      <c r="V102" s="55"/>
      <c r="W102" s="55"/>
      <c r="X102" s="55"/>
      <c r="Y102" s="55"/>
      <c r="Z102" s="55"/>
      <c r="AA102" s="55"/>
      <c r="AB102" s="9"/>
      <c r="AC102" s="9"/>
      <c r="AD102" s="9"/>
      <c r="AE102" s="9"/>
      <c r="AF102" s="9"/>
      <c r="AG102" s="9"/>
      <c r="AH102" s="84"/>
      <c r="AI102" s="84"/>
      <c r="AJ102" s="84"/>
      <c r="AK102" s="84"/>
    </row>
    <row r="103" spans="1:37" ht="24">
      <c r="A103" s="220"/>
      <c r="B103" s="9">
        <v>19</v>
      </c>
      <c r="C103" s="47" t="s">
        <v>285</v>
      </c>
      <c r="D103" s="47" t="s">
        <v>554</v>
      </c>
      <c r="E103" s="9"/>
      <c r="F103" s="51" t="s">
        <v>418</v>
      </c>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84"/>
      <c r="AI103" s="84"/>
      <c r="AJ103" s="84"/>
      <c r="AK103" s="84"/>
    </row>
    <row r="104" spans="1:37" ht="36">
      <c r="A104" s="220"/>
      <c r="B104" s="9">
        <v>20</v>
      </c>
      <c r="C104" s="47" t="s">
        <v>287</v>
      </c>
      <c r="D104" s="10" t="s">
        <v>153</v>
      </c>
      <c r="E104" s="10"/>
      <c r="F104" s="10" t="s">
        <v>418</v>
      </c>
      <c r="G104" s="10"/>
      <c r="H104" s="10"/>
      <c r="I104" s="10"/>
      <c r="J104" s="10"/>
      <c r="K104" s="10"/>
      <c r="L104" s="10"/>
      <c r="M104" s="10"/>
      <c r="N104" s="10"/>
      <c r="O104" s="10"/>
      <c r="P104" s="9"/>
      <c r="Q104" s="9"/>
      <c r="R104" s="9"/>
      <c r="S104" s="9"/>
      <c r="T104" s="9"/>
      <c r="U104" s="9"/>
      <c r="V104" s="9"/>
      <c r="W104" s="9"/>
      <c r="X104" s="9"/>
      <c r="Y104" s="9"/>
      <c r="Z104" s="9"/>
      <c r="AA104" s="9"/>
      <c r="AB104" s="9"/>
      <c r="AC104" s="9"/>
      <c r="AD104" s="9"/>
      <c r="AE104" s="9"/>
      <c r="AF104" s="9"/>
      <c r="AG104" s="9"/>
      <c r="AH104" s="84"/>
      <c r="AI104" s="84"/>
      <c r="AJ104" s="84"/>
      <c r="AK104" s="84"/>
    </row>
    <row r="105" spans="1:37" ht="36">
      <c r="A105" s="220"/>
      <c r="B105" s="9">
        <v>21</v>
      </c>
      <c r="C105" s="47" t="s">
        <v>288</v>
      </c>
      <c r="D105" s="10" t="s">
        <v>153</v>
      </c>
      <c r="E105" s="10"/>
      <c r="F105" s="10" t="s">
        <v>418</v>
      </c>
      <c r="G105" s="10"/>
      <c r="H105" s="10"/>
      <c r="I105" s="10"/>
      <c r="J105" s="10"/>
      <c r="K105" s="10"/>
      <c r="L105" s="10"/>
      <c r="M105" s="10"/>
      <c r="N105" s="10"/>
      <c r="O105" s="10"/>
      <c r="P105" s="9"/>
      <c r="Q105" s="9"/>
      <c r="R105" s="9"/>
      <c r="S105" s="9"/>
      <c r="T105" s="9"/>
      <c r="U105" s="9"/>
      <c r="V105" s="9"/>
      <c r="W105" s="9"/>
      <c r="X105" s="9"/>
      <c r="Y105" s="9"/>
      <c r="Z105" s="9"/>
      <c r="AA105" s="9"/>
      <c r="AB105" s="9"/>
      <c r="AC105" s="9"/>
      <c r="AD105" s="9"/>
      <c r="AE105" s="9"/>
      <c r="AF105" s="9"/>
      <c r="AG105" s="9"/>
      <c r="AH105" s="84"/>
      <c r="AI105" s="84"/>
      <c r="AJ105" s="84"/>
      <c r="AK105" s="84"/>
    </row>
    <row r="106" spans="1:37" ht="36">
      <c r="A106" s="220"/>
      <c r="B106" s="9">
        <v>22</v>
      </c>
      <c r="C106" s="47" t="s">
        <v>289</v>
      </c>
      <c r="D106" s="10" t="s">
        <v>290</v>
      </c>
      <c r="E106" s="10" t="s">
        <v>418</v>
      </c>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84"/>
      <c r="AI106" s="84"/>
      <c r="AJ106" s="84"/>
      <c r="AK106" s="84"/>
    </row>
    <row r="107" spans="1:37" ht="48">
      <c r="A107" s="220"/>
      <c r="B107" s="9">
        <v>23</v>
      </c>
      <c r="C107" s="47" t="s">
        <v>291</v>
      </c>
      <c r="D107" s="10" t="s">
        <v>555</v>
      </c>
      <c r="E107" s="9"/>
      <c r="F107" s="10" t="s">
        <v>418</v>
      </c>
      <c r="G107" s="9"/>
      <c r="H107" s="9"/>
      <c r="I107" s="9"/>
      <c r="J107" s="27"/>
      <c r="K107" s="27"/>
      <c r="L107" s="27"/>
      <c r="M107" s="27"/>
      <c r="N107" s="9"/>
      <c r="O107" s="9"/>
      <c r="P107" s="9"/>
      <c r="Q107" s="9"/>
      <c r="R107" s="9"/>
      <c r="S107" s="9"/>
      <c r="T107" s="9"/>
      <c r="U107" s="9"/>
      <c r="V107" s="9"/>
      <c r="W107" s="9"/>
      <c r="X107" s="9"/>
      <c r="Y107" s="9"/>
      <c r="Z107" s="9"/>
      <c r="AA107" s="9"/>
      <c r="AB107" s="9"/>
      <c r="AC107" s="9"/>
      <c r="AD107" s="9"/>
      <c r="AE107" s="9"/>
      <c r="AF107" s="9"/>
      <c r="AG107" s="9"/>
      <c r="AH107" s="84"/>
      <c r="AI107" s="84"/>
      <c r="AJ107" s="84"/>
      <c r="AK107" s="84"/>
    </row>
    <row r="108" spans="1:37" ht="36">
      <c r="A108" s="220"/>
      <c r="B108" s="9">
        <v>24</v>
      </c>
      <c r="C108" s="47" t="s">
        <v>293</v>
      </c>
      <c r="D108" s="47" t="s">
        <v>295</v>
      </c>
      <c r="E108" s="10"/>
      <c r="F108" s="10" t="s">
        <v>418</v>
      </c>
      <c r="G108" s="10"/>
      <c r="H108" s="39"/>
      <c r="I108" s="39"/>
      <c r="J108" s="10"/>
      <c r="K108" s="10"/>
      <c r="L108" s="10"/>
      <c r="M108" s="10"/>
      <c r="N108" s="10"/>
      <c r="O108" s="10"/>
      <c r="P108" s="9"/>
      <c r="Q108" s="9"/>
      <c r="R108" s="9"/>
      <c r="S108" s="9"/>
      <c r="T108" s="9"/>
      <c r="U108" s="9"/>
      <c r="V108" s="9"/>
      <c r="W108" s="9"/>
      <c r="X108" s="9"/>
      <c r="Y108" s="9"/>
      <c r="Z108" s="9"/>
      <c r="AA108" s="9"/>
      <c r="AB108" s="9"/>
      <c r="AC108" s="9"/>
      <c r="AD108" s="9"/>
      <c r="AE108" s="9"/>
      <c r="AF108" s="9"/>
      <c r="AG108" s="9"/>
      <c r="AH108" s="84"/>
      <c r="AI108" s="84"/>
      <c r="AJ108" s="84"/>
      <c r="AK108" s="84"/>
    </row>
    <row r="109" spans="1:37" ht="36">
      <c r="A109" s="220"/>
      <c r="B109" s="9">
        <v>25</v>
      </c>
      <c r="C109" s="47" t="s">
        <v>297</v>
      </c>
      <c r="D109" s="11" t="s">
        <v>298</v>
      </c>
      <c r="E109" s="11"/>
      <c r="F109" s="11" t="s">
        <v>418</v>
      </c>
      <c r="G109" s="11"/>
      <c r="H109" s="11"/>
      <c r="I109" s="11"/>
      <c r="J109" s="11"/>
      <c r="K109" s="11"/>
      <c r="L109" s="121"/>
      <c r="M109" s="121"/>
      <c r="N109" s="11"/>
      <c r="O109" s="11"/>
      <c r="P109" s="9"/>
      <c r="Q109" s="9"/>
      <c r="R109" s="13"/>
      <c r="S109" s="13"/>
      <c r="T109" s="13"/>
      <c r="U109" s="13"/>
      <c r="V109" s="61"/>
      <c r="W109" s="61"/>
      <c r="X109" s="61"/>
      <c r="Y109" s="61"/>
      <c r="Z109" s="61"/>
      <c r="AA109" s="61"/>
      <c r="AB109" s="61"/>
      <c r="AC109" s="61"/>
      <c r="AD109" s="61"/>
      <c r="AE109" s="61"/>
      <c r="AF109" s="9"/>
      <c r="AG109" s="9"/>
      <c r="AH109" s="84"/>
      <c r="AI109" s="84"/>
      <c r="AJ109" s="84"/>
      <c r="AK109" s="84"/>
    </row>
    <row r="110" spans="1:37" ht="36">
      <c r="A110" s="220"/>
      <c r="B110" s="9">
        <v>26</v>
      </c>
      <c r="C110" s="47" t="s">
        <v>299</v>
      </c>
      <c r="D110" s="10" t="s">
        <v>300</v>
      </c>
      <c r="E110" s="10"/>
      <c r="F110" s="10" t="s">
        <v>418</v>
      </c>
      <c r="G110" s="10"/>
      <c r="H110" s="10"/>
      <c r="I110" s="10"/>
      <c r="J110" s="10"/>
      <c r="K110" s="10"/>
      <c r="L110" s="10"/>
      <c r="M110" s="10"/>
      <c r="N110" s="10"/>
      <c r="O110" s="10"/>
      <c r="P110" s="10"/>
      <c r="Q110" s="10"/>
      <c r="R110" s="10"/>
      <c r="S110" s="10"/>
      <c r="T110" s="10"/>
      <c r="U110" s="10"/>
      <c r="V110" s="9"/>
      <c r="W110" s="9"/>
      <c r="X110" s="9"/>
      <c r="Y110" s="9"/>
      <c r="Z110" s="9"/>
      <c r="AA110" s="9"/>
      <c r="AB110" s="9"/>
      <c r="AC110" s="9"/>
      <c r="AD110" s="9"/>
      <c r="AE110" s="9"/>
      <c r="AF110" s="9"/>
      <c r="AG110" s="9"/>
      <c r="AH110" s="84"/>
      <c r="AI110" s="84"/>
      <c r="AJ110" s="84"/>
      <c r="AK110" s="84"/>
    </row>
    <row r="111" spans="1:37" ht="24">
      <c r="A111" s="220"/>
      <c r="B111" s="9">
        <v>27</v>
      </c>
      <c r="C111" s="47" t="s">
        <v>301</v>
      </c>
      <c r="D111" s="51" t="s">
        <v>556</v>
      </c>
      <c r="E111" s="55"/>
      <c r="F111" s="55" t="s">
        <v>418</v>
      </c>
      <c r="G111" s="55"/>
      <c r="H111" s="55"/>
      <c r="I111" s="55"/>
      <c r="J111" s="55"/>
      <c r="K111" s="55"/>
      <c r="L111" s="55"/>
      <c r="M111" s="55"/>
      <c r="N111" s="55"/>
      <c r="O111" s="55"/>
      <c r="P111" s="55"/>
      <c r="Q111" s="55"/>
      <c r="R111" s="55"/>
      <c r="S111" s="55"/>
      <c r="T111" s="55"/>
      <c r="U111" s="55"/>
      <c r="V111" s="55"/>
      <c r="W111" s="55"/>
      <c r="X111" s="55"/>
      <c r="Y111" s="55"/>
      <c r="Z111" s="55"/>
      <c r="AA111" s="55"/>
      <c r="AB111" s="9"/>
      <c r="AC111" s="9"/>
      <c r="AD111" s="9"/>
      <c r="AE111" s="9"/>
      <c r="AF111" s="9"/>
      <c r="AG111" s="9"/>
      <c r="AH111" s="84"/>
      <c r="AI111" s="84"/>
      <c r="AJ111" s="84"/>
      <c r="AK111" s="84"/>
    </row>
    <row r="112" spans="1:37" ht="48">
      <c r="A112" s="220"/>
      <c r="B112" s="9">
        <v>28</v>
      </c>
      <c r="C112" s="47" t="s">
        <v>305</v>
      </c>
      <c r="D112" s="10" t="s">
        <v>306</v>
      </c>
      <c r="E112" s="9"/>
      <c r="F112" s="9"/>
      <c r="G112" s="9" t="s">
        <v>418</v>
      </c>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84"/>
      <c r="AI112" s="84"/>
      <c r="AJ112" s="84"/>
      <c r="AK112" s="84"/>
    </row>
    <row r="113" spans="1:37" ht="36">
      <c r="A113" s="220"/>
      <c r="B113" s="9">
        <v>29</v>
      </c>
      <c r="C113" s="47" t="s">
        <v>308</v>
      </c>
      <c r="D113" s="10" t="s">
        <v>309</v>
      </c>
      <c r="E113" s="9"/>
      <c r="F113" s="9" t="s">
        <v>418</v>
      </c>
      <c r="G113" s="9"/>
      <c r="H113" s="9"/>
      <c r="I113" s="29"/>
      <c r="J113" s="9"/>
      <c r="K113" s="29"/>
      <c r="L113" s="33"/>
      <c r="M113" s="33"/>
      <c r="N113" s="9"/>
      <c r="O113" s="9"/>
      <c r="P113" s="9"/>
      <c r="Q113" s="9"/>
      <c r="R113" s="9"/>
      <c r="S113" s="9"/>
      <c r="T113" s="9"/>
      <c r="U113" s="9"/>
      <c r="V113" s="9"/>
      <c r="W113" s="9"/>
      <c r="X113" s="9"/>
      <c r="Y113" s="9"/>
      <c r="Z113" s="9"/>
      <c r="AA113" s="9"/>
      <c r="AB113" s="9"/>
      <c r="AC113" s="9"/>
      <c r="AD113" s="9"/>
      <c r="AE113" s="9"/>
      <c r="AF113" s="9"/>
      <c r="AG113" s="9"/>
      <c r="AH113" s="84"/>
      <c r="AI113" s="84"/>
      <c r="AJ113" s="84"/>
      <c r="AK113" s="84"/>
    </row>
    <row r="114" spans="1:37" ht="48">
      <c r="A114" s="220"/>
      <c r="B114" s="9">
        <v>30</v>
      </c>
      <c r="C114" s="47" t="s">
        <v>310</v>
      </c>
      <c r="D114" s="49" t="s">
        <v>311</v>
      </c>
      <c r="E114" s="49"/>
      <c r="F114" s="9" t="s">
        <v>418</v>
      </c>
      <c r="G114" s="9"/>
      <c r="H114" s="9"/>
      <c r="I114" s="9"/>
      <c r="J114" s="27"/>
      <c r="K114" s="27"/>
      <c r="L114" s="27"/>
      <c r="M114" s="27"/>
      <c r="N114" s="9"/>
      <c r="O114" s="9"/>
      <c r="P114" s="9"/>
      <c r="Q114" s="9"/>
      <c r="R114" s="9"/>
      <c r="S114" s="9"/>
      <c r="T114" s="9"/>
      <c r="U114" s="9"/>
      <c r="V114" s="53"/>
      <c r="W114" s="53"/>
      <c r="X114" s="53"/>
      <c r="Y114" s="53"/>
      <c r="Z114" s="53"/>
      <c r="AA114" s="53"/>
      <c r="AB114" s="9"/>
      <c r="AC114" s="9"/>
      <c r="AD114" s="9"/>
      <c r="AE114" s="9"/>
      <c r="AF114" s="9"/>
      <c r="AG114" s="9"/>
      <c r="AH114" s="84"/>
      <c r="AI114" s="84"/>
      <c r="AJ114" s="84"/>
      <c r="AK114" s="84"/>
    </row>
    <row r="115" spans="1:37" ht="48">
      <c r="A115" s="220"/>
      <c r="B115" s="9">
        <v>31</v>
      </c>
      <c r="C115" s="47" t="s">
        <v>312</v>
      </c>
      <c r="D115" s="49" t="s">
        <v>313</v>
      </c>
      <c r="E115" s="55"/>
      <c r="F115" s="51" t="s">
        <v>418</v>
      </c>
      <c r="G115" s="55"/>
      <c r="H115" s="55"/>
      <c r="I115" s="55"/>
      <c r="J115" s="80"/>
      <c r="K115" s="80"/>
      <c r="L115" s="80"/>
      <c r="M115" s="80"/>
      <c r="N115" s="55"/>
      <c r="O115" s="55"/>
      <c r="P115" s="55"/>
      <c r="Q115" s="55"/>
      <c r="R115" s="55"/>
      <c r="S115" s="55"/>
      <c r="T115" s="55"/>
      <c r="U115" s="55"/>
      <c r="V115" s="55"/>
      <c r="W115" s="55"/>
      <c r="X115" s="55"/>
      <c r="Y115" s="55"/>
      <c r="Z115" s="55"/>
      <c r="AA115" s="55"/>
      <c r="AB115" s="9"/>
      <c r="AC115" s="9"/>
      <c r="AD115" s="9"/>
      <c r="AE115" s="9"/>
      <c r="AF115" s="9"/>
      <c r="AG115" s="9"/>
      <c r="AH115" s="84"/>
      <c r="AI115" s="84"/>
      <c r="AJ115" s="84"/>
      <c r="AK115" s="84"/>
    </row>
    <row r="116" spans="1:37" ht="36">
      <c r="A116" s="220"/>
      <c r="B116" s="9">
        <v>32</v>
      </c>
      <c r="C116" s="47" t="s">
        <v>314</v>
      </c>
      <c r="D116" s="49" t="s">
        <v>315</v>
      </c>
      <c r="E116" s="49"/>
      <c r="F116" s="49" t="s">
        <v>418</v>
      </c>
      <c r="G116" s="49"/>
      <c r="H116" s="49"/>
      <c r="I116" s="49"/>
      <c r="J116" s="122"/>
      <c r="K116" s="122"/>
      <c r="L116" s="122"/>
      <c r="M116" s="122"/>
      <c r="N116" s="49"/>
      <c r="O116" s="49"/>
      <c r="P116" s="49"/>
      <c r="Q116" s="125"/>
      <c r="R116" s="125"/>
      <c r="S116" s="125"/>
      <c r="T116" s="125"/>
      <c r="U116" s="125"/>
      <c r="V116" s="68"/>
      <c r="W116" s="68"/>
      <c r="X116" s="68"/>
      <c r="Y116" s="68"/>
      <c r="Z116" s="75"/>
      <c r="AA116" s="75"/>
      <c r="AB116" s="44"/>
      <c r="AC116" s="44"/>
      <c r="AD116" s="44"/>
      <c r="AE116" s="44"/>
      <c r="AF116" s="9"/>
      <c r="AG116" s="9"/>
      <c r="AH116" s="84"/>
      <c r="AI116" s="84"/>
      <c r="AJ116" s="84"/>
      <c r="AK116" s="84"/>
    </row>
    <row r="117" spans="1:37" ht="36">
      <c r="A117" s="220"/>
      <c r="B117" s="9">
        <v>33</v>
      </c>
      <c r="C117" s="47" t="s">
        <v>316</v>
      </c>
      <c r="D117" s="10" t="s">
        <v>318</v>
      </c>
      <c r="E117" s="9" t="s">
        <v>418</v>
      </c>
      <c r="F117" s="9"/>
      <c r="G117" s="9"/>
      <c r="H117" s="9"/>
      <c r="I117" s="9"/>
      <c r="J117" s="27"/>
      <c r="K117" s="27"/>
      <c r="L117" s="27"/>
      <c r="M117" s="27"/>
      <c r="N117" s="9"/>
      <c r="O117" s="9"/>
      <c r="P117" s="9"/>
      <c r="Q117" s="9"/>
      <c r="R117" s="9"/>
      <c r="S117" s="9"/>
      <c r="T117" s="9"/>
      <c r="U117" s="9"/>
      <c r="V117" s="10"/>
      <c r="W117" s="10"/>
      <c r="X117" s="10"/>
      <c r="Y117" s="10"/>
      <c r="Z117" s="10"/>
      <c r="AA117" s="10"/>
      <c r="AB117" s="10"/>
      <c r="AC117" s="10"/>
      <c r="AD117" s="10"/>
      <c r="AE117" s="10"/>
      <c r="AF117" s="10"/>
      <c r="AG117" s="10"/>
      <c r="AH117" s="84"/>
      <c r="AI117" s="84"/>
      <c r="AJ117" s="84"/>
      <c r="AK117" s="84"/>
    </row>
    <row r="118" spans="1:37" ht="36">
      <c r="A118" s="220"/>
      <c r="B118" s="9">
        <v>34</v>
      </c>
      <c r="C118" s="47" t="s">
        <v>320</v>
      </c>
      <c r="D118" s="10" t="s">
        <v>318</v>
      </c>
      <c r="E118" s="9" t="s">
        <v>418</v>
      </c>
      <c r="F118" s="9"/>
      <c r="G118" s="9"/>
      <c r="H118" s="9"/>
      <c r="I118" s="9"/>
      <c r="J118" s="27"/>
      <c r="K118" s="27"/>
      <c r="L118" s="27"/>
      <c r="M118" s="27"/>
      <c r="N118" s="9"/>
      <c r="O118" s="9"/>
      <c r="P118" s="9"/>
      <c r="Q118" s="9"/>
      <c r="R118" s="9"/>
      <c r="S118" s="9"/>
      <c r="T118" s="9"/>
      <c r="U118" s="9"/>
      <c r="V118" s="9"/>
      <c r="W118" s="9"/>
      <c r="X118" s="9"/>
      <c r="Y118" s="9"/>
      <c r="Z118" s="9"/>
      <c r="AA118" s="9"/>
      <c r="AB118" s="9"/>
      <c r="AC118" s="9"/>
      <c r="AD118" s="9"/>
      <c r="AE118" s="9"/>
      <c r="AF118" s="9"/>
      <c r="AG118" s="9"/>
      <c r="AH118" s="84"/>
      <c r="AI118" s="84"/>
      <c r="AJ118" s="84"/>
      <c r="AK118" s="84"/>
    </row>
    <row r="119" spans="1:37" ht="36">
      <c r="A119" s="220"/>
      <c r="B119" s="9">
        <v>35</v>
      </c>
      <c r="C119" s="47" t="s">
        <v>321</v>
      </c>
      <c r="D119" s="10" t="s">
        <v>318</v>
      </c>
      <c r="E119" s="9" t="s">
        <v>418</v>
      </c>
      <c r="F119" s="9"/>
      <c r="G119" s="9"/>
      <c r="H119" s="9"/>
      <c r="I119" s="9"/>
      <c r="J119" s="27"/>
      <c r="K119" s="27"/>
      <c r="L119" s="27"/>
      <c r="M119" s="27"/>
      <c r="N119" s="9"/>
      <c r="O119" s="9"/>
      <c r="P119" s="9"/>
      <c r="Q119" s="9"/>
      <c r="R119" s="9"/>
      <c r="S119" s="9"/>
      <c r="T119" s="9"/>
      <c r="U119" s="9"/>
      <c r="V119" s="10"/>
      <c r="W119" s="10"/>
      <c r="X119" s="10"/>
      <c r="Y119" s="10"/>
      <c r="Z119" s="10"/>
      <c r="AA119" s="10"/>
      <c r="AB119" s="10"/>
      <c r="AC119" s="10"/>
      <c r="AD119" s="10"/>
      <c r="AE119" s="10"/>
      <c r="AF119" s="10"/>
      <c r="AG119" s="10"/>
      <c r="AH119" s="84"/>
      <c r="AI119" s="84"/>
      <c r="AJ119" s="84"/>
      <c r="AK119" s="84"/>
    </row>
    <row r="120" spans="1:37" ht="36">
      <c r="A120" s="220"/>
      <c r="B120" s="9">
        <v>36</v>
      </c>
      <c r="C120" s="47" t="s">
        <v>323</v>
      </c>
      <c r="D120" s="10" t="s">
        <v>324</v>
      </c>
      <c r="E120" s="9" t="s">
        <v>418</v>
      </c>
      <c r="F120" s="9"/>
      <c r="G120" s="9"/>
      <c r="H120" s="9"/>
      <c r="I120" s="9"/>
      <c r="J120" s="27"/>
      <c r="K120" s="27"/>
      <c r="L120" s="27"/>
      <c r="M120" s="27"/>
      <c r="N120" s="9"/>
      <c r="O120" s="9"/>
      <c r="P120" s="9"/>
      <c r="Q120" s="9"/>
      <c r="R120" s="9"/>
      <c r="S120" s="9"/>
      <c r="T120" s="9"/>
      <c r="U120" s="9"/>
      <c r="V120" s="9"/>
      <c r="W120" s="9"/>
      <c r="X120" s="9"/>
      <c r="Y120" s="9"/>
      <c r="Z120" s="9"/>
      <c r="AA120" s="9"/>
      <c r="AB120" s="9"/>
      <c r="AC120" s="9"/>
      <c r="AD120" s="9"/>
      <c r="AE120" s="9"/>
      <c r="AF120" s="9"/>
      <c r="AG120" s="9"/>
      <c r="AH120" s="84"/>
      <c r="AI120" s="84"/>
      <c r="AJ120" s="84"/>
      <c r="AK120" s="84"/>
    </row>
    <row r="121" spans="1:37" ht="36">
      <c r="A121" s="220"/>
      <c r="B121" s="9">
        <v>37</v>
      </c>
      <c r="C121" s="47" t="s">
        <v>325</v>
      </c>
      <c r="D121" s="10" t="s">
        <v>326</v>
      </c>
      <c r="E121" s="10" t="s">
        <v>418</v>
      </c>
      <c r="F121" s="10"/>
      <c r="G121" s="10"/>
      <c r="H121" s="10"/>
      <c r="I121" s="10"/>
      <c r="J121" s="10"/>
      <c r="K121" s="10"/>
      <c r="L121" s="10"/>
      <c r="M121" s="10"/>
      <c r="N121" s="10"/>
      <c r="O121" s="10"/>
      <c r="P121" s="10"/>
      <c r="Q121" s="10"/>
      <c r="R121" s="10"/>
      <c r="S121" s="10"/>
      <c r="T121" s="10"/>
      <c r="U121" s="10"/>
      <c r="V121" s="9"/>
      <c r="W121" s="9"/>
      <c r="X121" s="9"/>
      <c r="Y121" s="9"/>
      <c r="Z121" s="9"/>
      <c r="AA121" s="9"/>
      <c r="AB121" s="9"/>
      <c r="AC121" s="9"/>
      <c r="AD121" s="9"/>
      <c r="AE121" s="9"/>
      <c r="AF121" s="9"/>
      <c r="AG121" s="9"/>
      <c r="AH121" s="84"/>
      <c r="AI121" s="84"/>
      <c r="AJ121" s="84"/>
      <c r="AK121" s="84"/>
    </row>
    <row r="122" spans="1:37" ht="36">
      <c r="A122" s="220"/>
      <c r="B122" s="9">
        <v>38</v>
      </c>
      <c r="C122" s="10" t="s">
        <v>327</v>
      </c>
      <c r="D122" s="47" t="s">
        <v>557</v>
      </c>
      <c r="E122" s="10" t="s">
        <v>418</v>
      </c>
      <c r="F122" s="9"/>
      <c r="G122" s="9"/>
      <c r="H122" s="119"/>
      <c r="I122" s="119"/>
      <c r="J122" s="119"/>
      <c r="K122" s="119"/>
      <c r="L122" s="123"/>
      <c r="M122" s="123"/>
      <c r="N122" s="28"/>
      <c r="O122" s="28"/>
      <c r="P122" s="28"/>
      <c r="Q122" s="28"/>
      <c r="R122" s="28"/>
      <c r="S122" s="28"/>
      <c r="T122" s="28"/>
      <c r="U122" s="28"/>
      <c r="V122" s="25"/>
      <c r="W122" s="25"/>
      <c r="X122" s="25"/>
      <c r="Y122" s="25"/>
      <c r="Z122" s="25"/>
      <c r="AA122" s="25"/>
      <c r="AB122" s="126"/>
      <c r="AC122" s="126"/>
      <c r="AD122" s="25"/>
      <c r="AE122" s="25"/>
      <c r="AF122" s="126"/>
      <c r="AG122" s="25"/>
      <c r="AH122" s="84"/>
      <c r="AI122" s="84"/>
      <c r="AJ122" s="84"/>
      <c r="AK122" s="84"/>
    </row>
    <row r="123" spans="1:37" ht="24">
      <c r="A123" s="220"/>
      <c r="B123" s="9">
        <v>39</v>
      </c>
      <c r="C123" s="10" t="s">
        <v>332</v>
      </c>
      <c r="D123" s="47" t="s">
        <v>334</v>
      </c>
      <c r="E123" s="10" t="s">
        <v>418</v>
      </c>
      <c r="F123" s="9"/>
      <c r="G123" s="9"/>
      <c r="H123" s="60"/>
      <c r="I123" s="60"/>
      <c r="J123" s="60"/>
      <c r="K123" s="60"/>
      <c r="L123" s="124"/>
      <c r="M123" s="124"/>
      <c r="N123" s="28"/>
      <c r="O123" s="28"/>
      <c r="P123" s="28"/>
      <c r="Q123" s="28"/>
      <c r="R123" s="28"/>
      <c r="S123" s="28"/>
      <c r="T123" s="28"/>
      <c r="U123" s="28"/>
      <c r="V123" s="25"/>
      <c r="W123" s="25"/>
      <c r="X123" s="25"/>
      <c r="Y123" s="25"/>
      <c r="Z123" s="25"/>
      <c r="AA123" s="25"/>
      <c r="AB123" s="126"/>
      <c r="AC123" s="126"/>
      <c r="AD123" s="25"/>
      <c r="AE123" s="25"/>
      <c r="AF123" s="126"/>
      <c r="AG123" s="25"/>
      <c r="AH123" s="84"/>
      <c r="AI123" s="84"/>
      <c r="AJ123" s="84"/>
      <c r="AK123" s="84"/>
    </row>
    <row r="124" spans="1:37" ht="24">
      <c r="A124" s="220"/>
      <c r="B124" s="9">
        <v>40</v>
      </c>
      <c r="C124" s="10" t="s">
        <v>335</v>
      </c>
      <c r="D124" s="47" t="s">
        <v>558</v>
      </c>
      <c r="E124" s="10" t="s">
        <v>418</v>
      </c>
      <c r="F124" s="9"/>
      <c r="G124" s="9"/>
      <c r="H124" s="60"/>
      <c r="I124" s="60"/>
      <c r="J124" s="60"/>
      <c r="K124" s="60"/>
      <c r="L124" s="124"/>
      <c r="M124" s="124"/>
      <c r="N124" s="28"/>
      <c r="O124" s="28"/>
      <c r="P124" s="28"/>
      <c r="Q124" s="28"/>
      <c r="R124" s="28"/>
      <c r="S124" s="28"/>
      <c r="T124" s="28"/>
      <c r="U124" s="28"/>
      <c r="V124" s="25"/>
      <c r="W124" s="25"/>
      <c r="X124" s="25"/>
      <c r="Y124" s="25"/>
      <c r="Z124" s="25"/>
      <c r="AA124" s="25"/>
      <c r="AB124" s="126"/>
      <c r="AC124" s="126"/>
      <c r="AD124" s="25"/>
      <c r="AE124" s="25"/>
      <c r="AF124" s="126"/>
      <c r="AG124" s="25"/>
      <c r="AH124" s="84"/>
      <c r="AI124" s="84"/>
      <c r="AJ124" s="84"/>
      <c r="AK124" s="84"/>
    </row>
    <row r="125" spans="1:37" ht="36">
      <c r="A125" s="220"/>
      <c r="B125" s="9">
        <v>41</v>
      </c>
      <c r="C125" s="47" t="s">
        <v>339</v>
      </c>
      <c r="D125" s="47" t="s">
        <v>341</v>
      </c>
      <c r="E125" s="10" t="s">
        <v>418</v>
      </c>
      <c r="F125" s="51"/>
      <c r="G125" s="110"/>
      <c r="H125" s="60"/>
      <c r="I125" s="60"/>
      <c r="J125" s="60"/>
      <c r="K125" s="60"/>
      <c r="L125" s="124"/>
      <c r="M125" s="124"/>
      <c r="N125" s="9"/>
      <c r="O125" s="9"/>
      <c r="P125" s="9"/>
      <c r="Q125" s="9"/>
      <c r="R125" s="9"/>
      <c r="S125" s="9"/>
      <c r="T125" s="9"/>
      <c r="U125" s="9"/>
      <c r="V125" s="25"/>
      <c r="W125" s="25"/>
      <c r="X125" s="25"/>
      <c r="Y125" s="25"/>
      <c r="Z125" s="25"/>
      <c r="AA125" s="25"/>
      <c r="AB125" s="126"/>
      <c r="AC125" s="126"/>
      <c r="AD125" s="25"/>
      <c r="AE125" s="25"/>
      <c r="AF125" s="126"/>
      <c r="AG125" s="25"/>
      <c r="AH125" s="84"/>
      <c r="AI125" s="84"/>
      <c r="AJ125" s="84"/>
      <c r="AK125" s="84"/>
    </row>
    <row r="126" spans="1:37" ht="48">
      <c r="A126" s="220"/>
      <c r="B126" s="9">
        <v>42</v>
      </c>
      <c r="C126" s="47" t="s">
        <v>342</v>
      </c>
      <c r="D126" s="60" t="s">
        <v>344</v>
      </c>
      <c r="E126" s="47" t="s">
        <v>418</v>
      </c>
      <c r="F126" s="47"/>
      <c r="G126" s="47"/>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84"/>
      <c r="AI126" s="84"/>
      <c r="AJ126" s="84"/>
      <c r="AK126" s="84"/>
    </row>
    <row r="127" spans="1:37" ht="36">
      <c r="A127" s="220"/>
      <c r="B127" s="9">
        <v>43</v>
      </c>
      <c r="C127" s="47" t="s">
        <v>346</v>
      </c>
      <c r="D127" s="10" t="s">
        <v>347</v>
      </c>
      <c r="E127" s="10" t="s">
        <v>418</v>
      </c>
      <c r="F127" s="10"/>
      <c r="G127" s="10"/>
      <c r="H127" s="9"/>
      <c r="I127" s="9"/>
      <c r="J127" s="9"/>
      <c r="K127" s="9"/>
      <c r="L127" s="9"/>
      <c r="M127" s="9"/>
      <c r="N127" s="9"/>
      <c r="O127" s="10"/>
      <c r="P127" s="9"/>
      <c r="Q127" s="9"/>
      <c r="R127" s="9"/>
      <c r="S127" s="9"/>
      <c r="T127" s="9"/>
      <c r="U127" s="9"/>
      <c r="V127" s="9"/>
      <c r="W127" s="9"/>
      <c r="X127" s="9"/>
      <c r="Y127" s="9"/>
      <c r="Z127" s="9"/>
      <c r="AA127" s="9"/>
      <c r="AB127" s="9"/>
      <c r="AC127" s="9"/>
      <c r="AD127" s="9"/>
      <c r="AE127" s="9"/>
      <c r="AF127" s="9"/>
      <c r="AG127" s="9"/>
      <c r="AH127" s="84"/>
      <c r="AI127" s="84"/>
      <c r="AJ127" s="84"/>
      <c r="AK127" s="84"/>
    </row>
    <row r="128" spans="1:37" ht="36">
      <c r="A128" s="220"/>
      <c r="B128" s="9">
        <v>44</v>
      </c>
      <c r="C128" s="47" t="s">
        <v>349</v>
      </c>
      <c r="D128" s="10" t="s">
        <v>351</v>
      </c>
      <c r="E128" s="9" t="s">
        <v>418</v>
      </c>
      <c r="F128" s="9"/>
      <c r="G128" s="9"/>
      <c r="H128" s="9"/>
      <c r="I128" s="9"/>
      <c r="J128" s="9"/>
      <c r="K128" s="9"/>
      <c r="L128" s="9"/>
      <c r="M128" s="9"/>
      <c r="N128" s="9"/>
      <c r="O128" s="9"/>
      <c r="P128" s="9"/>
      <c r="Q128" s="9"/>
      <c r="R128" s="9"/>
      <c r="S128" s="9"/>
      <c r="T128" s="9"/>
      <c r="U128" s="9"/>
      <c r="V128" s="9"/>
      <c r="W128" s="9"/>
      <c r="X128" s="9"/>
      <c r="Y128" s="9"/>
      <c r="Z128" s="9"/>
      <c r="AA128" s="9"/>
      <c r="AB128" s="10"/>
      <c r="AC128" s="10"/>
      <c r="AD128" s="10"/>
      <c r="AE128" s="10"/>
      <c r="AF128" s="10"/>
      <c r="AG128" s="10"/>
      <c r="AH128" s="84"/>
      <c r="AI128" s="84"/>
      <c r="AJ128" s="84"/>
      <c r="AK128" s="84"/>
    </row>
    <row r="129" spans="1:37" ht="48">
      <c r="A129" s="220"/>
      <c r="B129" s="9">
        <v>45</v>
      </c>
      <c r="C129" s="47" t="s">
        <v>354</v>
      </c>
      <c r="D129" s="10" t="s">
        <v>356</v>
      </c>
      <c r="E129" s="9" t="s">
        <v>418</v>
      </c>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10"/>
      <c r="AG129" s="10"/>
      <c r="AH129" s="84"/>
      <c r="AI129" s="84"/>
      <c r="AJ129" s="84"/>
      <c r="AK129" s="84"/>
    </row>
    <row r="130" spans="1:37" ht="48">
      <c r="A130" s="220"/>
      <c r="B130" s="9">
        <v>46</v>
      </c>
      <c r="C130" s="47" t="s">
        <v>358</v>
      </c>
      <c r="D130" s="10" t="s">
        <v>356</v>
      </c>
      <c r="E130" s="9" t="s">
        <v>418</v>
      </c>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10"/>
      <c r="AG130" s="10"/>
      <c r="AH130" s="84"/>
      <c r="AI130" s="84"/>
      <c r="AJ130" s="84"/>
      <c r="AK130" s="84"/>
    </row>
    <row r="131" spans="1:37" ht="15">
      <c r="A131" s="221"/>
      <c r="B131" s="9" t="s">
        <v>437</v>
      </c>
      <c r="C131" s="9"/>
      <c r="D131" s="9"/>
      <c r="E131" s="9"/>
      <c r="F131" s="9"/>
      <c r="G131" s="9"/>
      <c r="H131" s="28"/>
      <c r="I131" s="28"/>
      <c r="J131" s="28"/>
      <c r="K131" s="28"/>
      <c r="L131" s="28"/>
      <c r="M131" s="28"/>
      <c r="N131" s="28"/>
      <c r="O131" s="28"/>
      <c r="P131" s="28"/>
      <c r="Q131" s="28"/>
      <c r="R131" s="28"/>
      <c r="S131" s="28"/>
      <c r="T131" s="28"/>
      <c r="U131" s="28"/>
      <c r="V131" s="28"/>
      <c r="W131" s="28">
        <f>SUM(W85:W130)</f>
        <v>0</v>
      </c>
      <c r="X131" s="28">
        <f>SUM(X85:X130)</f>
        <v>0</v>
      </c>
      <c r="Y131" s="28">
        <f>SUM(Y85:Y130)</f>
        <v>0</v>
      </c>
      <c r="Z131" s="28"/>
      <c r="AA131" s="28">
        <f>SUM(AA85:AA130)</f>
        <v>0</v>
      </c>
      <c r="AB131" s="28">
        <f>SUM(AB85:AB130)</f>
        <v>0</v>
      </c>
      <c r="AC131" s="28"/>
      <c r="AD131" s="28">
        <f>SUM(AD85:AD130)</f>
        <v>0</v>
      </c>
      <c r="AE131" s="28">
        <f>SUM(AE85:AE130)</f>
        <v>0</v>
      </c>
      <c r="AF131" s="28">
        <f>SUM(AF85:AF130)</f>
        <v>0</v>
      </c>
      <c r="AG131" s="28">
        <f>SUM(AG85:AG130)</f>
        <v>0</v>
      </c>
      <c r="AH131" s="84"/>
      <c r="AI131" s="84"/>
      <c r="AJ131" s="84"/>
      <c r="AK131" s="84"/>
    </row>
    <row r="132" spans="1:37" ht="36">
      <c r="A132" s="222" t="s">
        <v>359</v>
      </c>
      <c r="B132" s="47">
        <v>1</v>
      </c>
      <c r="C132" s="47" t="s">
        <v>360</v>
      </c>
      <c r="D132" s="47" t="s">
        <v>262</v>
      </c>
      <c r="E132" s="51" t="s">
        <v>418</v>
      </c>
      <c r="F132" s="51"/>
      <c r="G132" s="9"/>
      <c r="H132" s="49"/>
      <c r="I132" s="49"/>
      <c r="J132" s="49"/>
      <c r="K132" s="49"/>
      <c r="L132" s="49"/>
      <c r="M132" s="49"/>
      <c r="N132" s="9"/>
      <c r="O132" s="9"/>
      <c r="P132" s="9"/>
      <c r="Q132" s="9"/>
      <c r="R132" s="9"/>
      <c r="S132" s="9"/>
      <c r="T132" s="9"/>
      <c r="U132" s="9"/>
      <c r="V132" s="28"/>
      <c r="W132" s="28"/>
      <c r="X132" s="28"/>
      <c r="Y132" s="28"/>
      <c r="Z132" s="28"/>
      <c r="AA132" s="28"/>
      <c r="AB132" s="28"/>
      <c r="AC132" s="28"/>
      <c r="AD132" s="28"/>
      <c r="AE132" s="28"/>
      <c r="AF132" s="28"/>
      <c r="AG132" s="28"/>
      <c r="AH132" s="84"/>
      <c r="AI132" s="84"/>
      <c r="AJ132" s="84"/>
      <c r="AK132" s="84"/>
    </row>
    <row r="133" spans="1:37" ht="24">
      <c r="A133" s="223"/>
      <c r="B133" s="47">
        <v>2</v>
      </c>
      <c r="C133" s="47" t="s">
        <v>362</v>
      </c>
      <c r="D133" s="47" t="s">
        <v>363</v>
      </c>
      <c r="E133" s="51" t="s">
        <v>418</v>
      </c>
      <c r="F133" s="51"/>
      <c r="G133" s="9"/>
      <c r="H133" s="49"/>
      <c r="I133" s="49"/>
      <c r="J133" s="49"/>
      <c r="K133" s="49"/>
      <c r="L133" s="49"/>
      <c r="M133" s="49"/>
      <c r="N133" s="9"/>
      <c r="O133" s="9"/>
      <c r="P133" s="9"/>
      <c r="Q133" s="9"/>
      <c r="R133" s="9"/>
      <c r="S133" s="9"/>
      <c r="T133" s="9"/>
      <c r="U133" s="9"/>
      <c r="V133" s="28"/>
      <c r="W133" s="28"/>
      <c r="X133" s="28"/>
      <c r="Y133" s="28"/>
      <c r="Z133" s="28"/>
      <c r="AA133" s="28"/>
      <c r="AB133" s="28"/>
      <c r="AC133" s="28"/>
      <c r="AD133" s="28"/>
      <c r="AE133" s="28"/>
      <c r="AF133" s="28"/>
      <c r="AG133" s="28"/>
      <c r="AH133" s="84"/>
      <c r="AI133" s="84"/>
      <c r="AJ133" s="84"/>
      <c r="AK133" s="84"/>
    </row>
    <row r="134" spans="1:37" ht="48">
      <c r="A134" s="223"/>
      <c r="B134" s="47">
        <v>3</v>
      </c>
      <c r="C134" s="47" t="s">
        <v>364</v>
      </c>
      <c r="D134" s="47" t="s">
        <v>366</v>
      </c>
      <c r="E134" s="39" t="s">
        <v>418</v>
      </c>
      <c r="F134" s="39"/>
      <c r="G134" s="9"/>
      <c r="H134" s="39"/>
      <c r="I134" s="39"/>
      <c r="J134" s="9"/>
      <c r="K134" s="130"/>
      <c r="L134" s="130"/>
      <c r="M134" s="130"/>
      <c r="N134" s="39"/>
      <c r="O134" s="39"/>
      <c r="P134" s="39"/>
      <c r="Q134" s="39"/>
      <c r="R134" s="39"/>
      <c r="S134" s="39"/>
      <c r="T134" s="39"/>
      <c r="U134" s="39"/>
      <c r="V134" s="28"/>
      <c r="W134" s="28"/>
      <c r="X134" s="28"/>
      <c r="Y134" s="28"/>
      <c r="Z134" s="28"/>
      <c r="AA134" s="28"/>
      <c r="AB134" s="28"/>
      <c r="AC134" s="28"/>
      <c r="AD134" s="28"/>
      <c r="AE134" s="28"/>
      <c r="AF134" s="28"/>
      <c r="AG134" s="28"/>
      <c r="AH134" s="84"/>
      <c r="AI134" s="84"/>
      <c r="AJ134" s="84"/>
      <c r="AK134" s="84"/>
    </row>
    <row r="135" spans="1:37" ht="36">
      <c r="A135" s="223"/>
      <c r="B135" s="47">
        <v>4</v>
      </c>
      <c r="C135" s="47" t="s">
        <v>368</v>
      </c>
      <c r="D135" s="47" t="s">
        <v>369</v>
      </c>
      <c r="E135" s="9"/>
      <c r="F135" s="9" t="s">
        <v>418</v>
      </c>
      <c r="G135" s="9"/>
      <c r="H135" s="9"/>
      <c r="I135" s="9"/>
      <c r="J135" s="9"/>
      <c r="K135" s="9"/>
      <c r="L135" s="9"/>
      <c r="M135" s="9"/>
      <c r="N135" s="9"/>
      <c r="O135" s="9"/>
      <c r="P135" s="9"/>
      <c r="Q135" s="9"/>
      <c r="R135" s="9"/>
      <c r="S135" s="9"/>
      <c r="T135" s="9"/>
      <c r="U135" s="9"/>
      <c r="V135" s="28"/>
      <c r="W135" s="28"/>
      <c r="X135" s="28"/>
      <c r="Y135" s="28"/>
      <c r="Z135" s="28"/>
      <c r="AA135" s="28"/>
      <c r="AB135" s="28"/>
      <c r="AC135" s="28"/>
      <c r="AD135" s="28"/>
      <c r="AE135" s="28"/>
      <c r="AF135" s="28"/>
      <c r="AG135" s="28"/>
      <c r="AH135" s="84"/>
      <c r="AI135" s="84"/>
      <c r="AJ135" s="84"/>
      <c r="AK135" s="84"/>
    </row>
    <row r="136" spans="1:37" ht="36">
      <c r="A136" s="223"/>
      <c r="B136" s="47">
        <v>5</v>
      </c>
      <c r="C136" s="47" t="s">
        <v>370</v>
      </c>
      <c r="D136" s="47" t="s">
        <v>372</v>
      </c>
      <c r="E136" s="51"/>
      <c r="F136" s="51" t="s">
        <v>418</v>
      </c>
      <c r="G136" s="9"/>
      <c r="H136" s="51"/>
      <c r="I136" s="51"/>
      <c r="J136" s="51"/>
      <c r="K136" s="51"/>
      <c r="L136" s="51"/>
      <c r="M136" s="51"/>
      <c r="N136" s="51"/>
      <c r="O136" s="51"/>
      <c r="P136" s="51"/>
      <c r="Q136" s="51"/>
      <c r="R136" s="51"/>
      <c r="S136" s="51"/>
      <c r="T136" s="51"/>
      <c r="U136" s="51"/>
      <c r="V136" s="28"/>
      <c r="W136" s="28"/>
      <c r="X136" s="28"/>
      <c r="Y136" s="28"/>
      <c r="Z136" s="28"/>
      <c r="AA136" s="28"/>
      <c r="AB136" s="28"/>
      <c r="AC136" s="28"/>
      <c r="AD136" s="28"/>
      <c r="AE136" s="28"/>
      <c r="AF136" s="28"/>
      <c r="AG136" s="28"/>
      <c r="AH136" s="84"/>
      <c r="AI136" s="84"/>
      <c r="AJ136" s="84"/>
      <c r="AK136" s="84"/>
    </row>
    <row r="137" spans="1:37" ht="144">
      <c r="A137" s="223"/>
      <c r="B137" s="225">
        <v>6</v>
      </c>
      <c r="C137" s="47" t="s">
        <v>374</v>
      </c>
      <c r="D137" s="47" t="s">
        <v>375</v>
      </c>
      <c r="E137" s="9"/>
      <c r="F137" s="51" t="s">
        <v>418</v>
      </c>
      <c r="G137" s="9"/>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84"/>
      <c r="AI137" s="84"/>
      <c r="AJ137" s="84"/>
      <c r="AK137" s="84"/>
    </row>
    <row r="138" spans="1:37" ht="48">
      <c r="A138" s="223"/>
      <c r="B138" s="226"/>
      <c r="C138" s="47" t="s">
        <v>376</v>
      </c>
      <c r="D138" s="47" t="s">
        <v>377</v>
      </c>
      <c r="E138" s="9"/>
      <c r="F138" s="51" t="s">
        <v>418</v>
      </c>
      <c r="G138" s="9"/>
      <c r="H138" s="10"/>
      <c r="I138" s="10"/>
      <c r="J138" s="10"/>
      <c r="K138" s="10"/>
      <c r="L138" s="10"/>
      <c r="M138" s="10"/>
      <c r="N138" s="10"/>
      <c r="O138" s="10"/>
      <c r="P138" s="10"/>
      <c r="Q138" s="10"/>
      <c r="R138" s="10"/>
      <c r="S138" s="10"/>
      <c r="T138" s="10"/>
      <c r="U138" s="10"/>
      <c r="V138" s="28"/>
      <c r="W138" s="28"/>
      <c r="X138" s="28"/>
      <c r="Y138" s="28"/>
      <c r="Z138" s="28"/>
      <c r="AA138" s="28"/>
      <c r="AB138" s="28"/>
      <c r="AC138" s="28"/>
      <c r="AD138" s="28"/>
      <c r="AE138" s="28"/>
      <c r="AF138" s="28"/>
      <c r="AG138" s="28"/>
      <c r="AH138" s="84"/>
      <c r="AI138" s="84"/>
      <c r="AJ138" s="84"/>
      <c r="AK138" s="84"/>
    </row>
    <row r="139" spans="1:37" ht="48">
      <c r="A139" s="223"/>
      <c r="B139" s="47">
        <v>7</v>
      </c>
      <c r="C139" s="47" t="s">
        <v>379</v>
      </c>
      <c r="D139" s="47" t="s">
        <v>381</v>
      </c>
      <c r="E139" s="39" t="s">
        <v>418</v>
      </c>
      <c r="F139" s="9"/>
      <c r="G139" s="9"/>
      <c r="H139" s="60"/>
      <c r="I139" s="60"/>
      <c r="J139" s="60"/>
      <c r="K139" s="60"/>
      <c r="L139" s="60"/>
      <c r="M139" s="60"/>
      <c r="N139" s="60"/>
      <c r="O139" s="60"/>
      <c r="P139" s="60"/>
      <c r="Q139" s="60"/>
      <c r="R139" s="60"/>
      <c r="S139" s="60"/>
      <c r="T139" s="60"/>
      <c r="U139" s="60"/>
      <c r="V139" s="28"/>
      <c r="W139" s="28"/>
      <c r="X139" s="28"/>
      <c r="Y139" s="28"/>
      <c r="Z139" s="28"/>
      <c r="AA139" s="28"/>
      <c r="AB139" s="28"/>
      <c r="AC139" s="28"/>
      <c r="AD139" s="28"/>
      <c r="AE139" s="28"/>
      <c r="AF139" s="28"/>
      <c r="AG139" s="28"/>
      <c r="AH139" s="84"/>
      <c r="AI139" s="84"/>
      <c r="AJ139" s="84"/>
      <c r="AK139" s="84"/>
    </row>
    <row r="140" spans="1:37" ht="15">
      <c r="A140" s="224"/>
      <c r="B140" s="9" t="s">
        <v>437</v>
      </c>
      <c r="C140" s="9"/>
      <c r="D140" s="9"/>
      <c r="E140" s="9"/>
      <c r="F140" s="9"/>
      <c r="G140" s="9"/>
      <c r="H140" s="28"/>
      <c r="I140" s="28"/>
      <c r="J140" s="28"/>
      <c r="K140" s="28"/>
      <c r="L140" s="28"/>
      <c r="M140" s="28"/>
      <c r="N140" s="28"/>
      <c r="O140" s="28"/>
      <c r="P140" s="28"/>
      <c r="Q140" s="28"/>
      <c r="R140" s="28"/>
      <c r="S140" s="28"/>
      <c r="T140" s="28"/>
      <c r="U140" s="28"/>
      <c r="V140" s="28"/>
      <c r="W140" s="28">
        <f>SUM(W132:W139)</f>
        <v>0</v>
      </c>
      <c r="X140" s="28">
        <f>SUM(X132:X139)</f>
        <v>0</v>
      </c>
      <c r="Y140" s="28">
        <f>SUM(Y132:Y139)</f>
        <v>0</v>
      </c>
      <c r="Z140" s="28"/>
      <c r="AA140" s="28">
        <f>SUM(AA132:AA139)</f>
        <v>0</v>
      </c>
      <c r="AB140" s="28">
        <f>SUM(AB132:AB139)</f>
        <v>0</v>
      </c>
      <c r="AC140" s="28"/>
      <c r="AD140" s="28">
        <f>SUM(AD132:AD139)</f>
        <v>0</v>
      </c>
      <c r="AE140" s="28">
        <f>SUM(AE132:AE139)</f>
        <v>0</v>
      </c>
      <c r="AF140" s="28">
        <f>SUM(AF132:AF139)</f>
        <v>0</v>
      </c>
      <c r="AG140" s="28">
        <f>SUM(AG132:AG139)</f>
        <v>0</v>
      </c>
      <c r="AH140" s="84"/>
      <c r="AI140" s="84"/>
      <c r="AJ140" s="84"/>
      <c r="AK140" s="84"/>
    </row>
    <row r="141" spans="1:37" ht="15.75">
      <c r="A141" s="217" t="s">
        <v>495</v>
      </c>
      <c r="B141" s="217"/>
      <c r="C141" s="248"/>
      <c r="D141" s="248"/>
      <c r="E141" s="248"/>
      <c r="F141" s="248"/>
      <c r="G141" s="248"/>
      <c r="H141" s="248"/>
      <c r="I141" s="248"/>
      <c r="J141" s="248"/>
      <c r="K141" s="248"/>
      <c r="L141" s="248"/>
      <c r="M141" s="248"/>
      <c r="N141" s="248"/>
      <c r="O141" s="248"/>
      <c r="P141" s="248"/>
      <c r="Q141" s="248"/>
      <c r="R141" s="128"/>
      <c r="S141" s="128"/>
      <c r="T141" s="128"/>
      <c r="U141" s="128"/>
      <c r="V141" s="84"/>
      <c r="W141" s="84"/>
      <c r="X141" s="84"/>
      <c r="Y141" s="84"/>
      <c r="Z141" s="84"/>
      <c r="AA141" s="84"/>
      <c r="AB141" s="84"/>
      <c r="AC141" s="84"/>
      <c r="AD141" s="84"/>
      <c r="AE141" s="84"/>
      <c r="AF141" s="84"/>
      <c r="AG141" s="84"/>
      <c r="AH141" s="84"/>
      <c r="AI141" s="84"/>
      <c r="AJ141" s="84"/>
      <c r="AK141" s="84"/>
    </row>
    <row r="142" spans="1:37">
      <c r="A142" s="249" t="s">
        <v>559</v>
      </c>
      <c r="B142" s="249"/>
      <c r="C142" s="249"/>
      <c r="D142" s="249"/>
      <c r="E142" s="249"/>
      <c r="F142" s="249"/>
      <c r="G142" s="249"/>
      <c r="H142" s="249"/>
      <c r="I142" s="249"/>
      <c r="J142" s="249"/>
      <c r="K142" s="249"/>
      <c r="L142" s="249"/>
      <c r="M142" s="249"/>
      <c r="N142" s="249"/>
      <c r="O142" s="249"/>
      <c r="P142" s="249"/>
      <c r="Q142" s="249"/>
      <c r="R142" s="37"/>
      <c r="S142" s="37"/>
      <c r="T142" s="37"/>
      <c r="U142" s="37"/>
      <c r="V142" s="131"/>
      <c r="W142" s="131"/>
      <c r="X142" s="131"/>
      <c r="Y142" s="131"/>
      <c r="Z142" s="131"/>
      <c r="AA142" s="131"/>
      <c r="AB142" s="131"/>
      <c r="AC142" s="131"/>
      <c r="AD142" s="131"/>
      <c r="AE142" s="131"/>
      <c r="AF142" s="131"/>
      <c r="AG142" s="131"/>
      <c r="AH142" s="131"/>
      <c r="AI142" s="131"/>
      <c r="AJ142" s="131"/>
      <c r="AK142" s="131"/>
    </row>
    <row r="143" spans="1:37" ht="14.25">
      <c r="A143" s="249" t="s">
        <v>560</v>
      </c>
      <c r="B143" s="249"/>
      <c r="C143" s="250"/>
      <c r="D143" s="250"/>
      <c r="E143" s="250"/>
      <c r="F143" s="250"/>
      <c r="G143" s="250"/>
      <c r="H143" s="250"/>
      <c r="I143" s="250"/>
      <c r="J143" s="250"/>
      <c r="K143" s="250"/>
      <c r="L143" s="250"/>
      <c r="M143" s="250"/>
      <c r="N143" s="250"/>
      <c r="O143" s="250"/>
      <c r="P143" s="250"/>
      <c r="Q143" s="250"/>
      <c r="R143" s="129"/>
      <c r="S143" s="129"/>
      <c r="T143" s="129"/>
      <c r="U143" s="129"/>
      <c r="V143" s="131"/>
      <c r="W143" s="131"/>
      <c r="X143" s="131"/>
      <c r="Y143" s="131"/>
      <c r="Z143" s="131"/>
      <c r="AA143" s="131"/>
      <c r="AB143" s="131"/>
      <c r="AC143" s="131"/>
      <c r="AD143" s="131"/>
      <c r="AE143" s="131"/>
      <c r="AF143" s="131"/>
      <c r="AG143" s="131"/>
      <c r="AH143" s="131"/>
      <c r="AI143" s="131"/>
      <c r="AJ143" s="131"/>
      <c r="AK143" s="131"/>
    </row>
    <row r="144" spans="1:37">
      <c r="A144" s="249" t="s">
        <v>561</v>
      </c>
      <c r="B144" s="249"/>
      <c r="C144" s="249"/>
      <c r="D144" s="249"/>
      <c r="E144" s="249"/>
      <c r="F144" s="249"/>
      <c r="G144" s="249"/>
      <c r="H144" s="249"/>
      <c r="I144" s="249"/>
      <c r="J144" s="249"/>
      <c r="K144" s="249"/>
      <c r="L144" s="249"/>
      <c r="M144" s="249"/>
      <c r="N144" s="249"/>
      <c r="O144" s="249"/>
      <c r="P144" s="249"/>
      <c r="Q144" s="249"/>
      <c r="R144" s="37"/>
      <c r="S144" s="37"/>
      <c r="T144" s="37"/>
      <c r="U144" s="37"/>
      <c r="V144" s="131"/>
      <c r="W144" s="131"/>
      <c r="X144" s="131"/>
      <c r="Y144" s="131"/>
      <c r="Z144" s="131"/>
      <c r="AA144" s="131"/>
      <c r="AB144" s="131"/>
      <c r="AC144" s="131"/>
      <c r="AD144" s="131"/>
      <c r="AE144" s="131"/>
      <c r="AF144" s="131"/>
      <c r="AG144" s="131"/>
      <c r="AH144" s="131"/>
      <c r="AI144" s="131"/>
      <c r="AJ144" s="131"/>
      <c r="AK144" s="131"/>
    </row>
    <row r="145" spans="1:37">
      <c r="A145" s="247" t="s">
        <v>562</v>
      </c>
      <c r="B145" s="247"/>
      <c r="C145" s="247"/>
      <c r="D145" s="247"/>
      <c r="E145" s="247"/>
      <c r="F145" s="247"/>
      <c r="G145" s="247"/>
      <c r="H145" s="247"/>
      <c r="I145" s="247"/>
      <c r="J145" s="247"/>
      <c r="K145" s="247"/>
      <c r="L145" s="247"/>
      <c r="M145" s="247"/>
      <c r="N145" s="247"/>
      <c r="O145" s="247"/>
      <c r="P145" s="247"/>
      <c r="Q145" s="247"/>
      <c r="R145" s="247"/>
      <c r="S145" s="247"/>
      <c r="T145" s="247"/>
      <c r="U145" s="247"/>
      <c r="V145" s="247"/>
      <c r="W145" s="247"/>
      <c r="X145" s="247"/>
      <c r="Y145" s="247"/>
      <c r="Z145" s="247"/>
      <c r="AA145" s="247"/>
      <c r="AB145" s="247"/>
      <c r="AC145" s="247"/>
      <c r="AD145" s="247"/>
      <c r="AE145" s="247"/>
      <c r="AF145" s="247"/>
      <c r="AG145" s="247"/>
      <c r="AH145" s="247"/>
      <c r="AI145" s="247"/>
      <c r="AJ145" s="247"/>
      <c r="AK145" s="247"/>
    </row>
    <row r="146" spans="1:37">
      <c r="A146" s="247" t="s">
        <v>563</v>
      </c>
      <c r="B146" s="247"/>
      <c r="C146" s="247"/>
      <c r="D146" s="247"/>
      <c r="E146" s="247"/>
      <c r="F146" s="247"/>
      <c r="G146" s="247"/>
      <c r="H146" s="247"/>
      <c r="I146" s="247"/>
      <c r="J146" s="247"/>
      <c r="K146" s="247"/>
      <c r="L146" s="247"/>
      <c r="M146" s="247"/>
      <c r="N146" s="247"/>
      <c r="O146" s="247"/>
      <c r="P146" s="247"/>
      <c r="Q146" s="247"/>
      <c r="R146" s="247"/>
      <c r="S146" s="247"/>
      <c r="T146" s="247"/>
      <c r="U146" s="247"/>
      <c r="V146" s="247"/>
      <c r="W146" s="247"/>
      <c r="X146" s="247"/>
      <c r="Y146" s="247"/>
      <c r="Z146" s="247"/>
      <c r="AA146" s="247"/>
      <c r="AB146" s="247"/>
      <c r="AC146" s="247"/>
      <c r="AD146" s="247"/>
      <c r="AE146" s="247"/>
      <c r="AF146" s="247"/>
      <c r="AG146" s="247"/>
      <c r="AH146" s="247"/>
      <c r="AI146" s="247"/>
      <c r="AJ146" s="247"/>
      <c r="AK146" s="247"/>
    </row>
    <row r="147" spans="1:37">
      <c r="A147" s="247" t="s">
        <v>564</v>
      </c>
      <c r="B147" s="247"/>
      <c r="C147" s="247"/>
      <c r="D147" s="247"/>
      <c r="E147" s="247"/>
      <c r="F147" s="247"/>
      <c r="G147" s="247"/>
      <c r="H147" s="247"/>
      <c r="I147" s="247"/>
      <c r="J147" s="247"/>
      <c r="K147" s="247"/>
      <c r="L147" s="247"/>
      <c r="M147" s="247"/>
      <c r="N147" s="247"/>
      <c r="O147" s="247"/>
      <c r="P147" s="247"/>
      <c r="Q147" s="247"/>
      <c r="R147" s="247"/>
      <c r="S147" s="247"/>
      <c r="T147" s="247"/>
      <c r="U147" s="247"/>
      <c r="V147" s="247"/>
      <c r="W147" s="247"/>
      <c r="X147" s="247"/>
      <c r="Y147" s="247"/>
      <c r="Z147" s="247"/>
      <c r="AA147" s="247"/>
      <c r="AB147" s="247"/>
      <c r="AC147" s="247"/>
      <c r="AD147" s="247"/>
      <c r="AE147" s="247"/>
      <c r="AF147" s="247"/>
      <c r="AG147" s="247"/>
      <c r="AH147" s="247"/>
      <c r="AI147" s="247"/>
      <c r="AJ147" s="247"/>
      <c r="AK147" s="247"/>
    </row>
  </sheetData>
  <mergeCells count="29">
    <mergeCell ref="J4:K5"/>
    <mergeCell ref="L4:M5"/>
    <mergeCell ref="A146:AK146"/>
    <mergeCell ref="A147:AK147"/>
    <mergeCell ref="A8:A84"/>
    <mergeCell ref="A85:A131"/>
    <mergeCell ref="A132:A140"/>
    <mergeCell ref="B137:B138"/>
    <mergeCell ref="A141:Q141"/>
    <mergeCell ref="A142:Q142"/>
    <mergeCell ref="A143:Q143"/>
    <mergeCell ref="A144:Q144"/>
    <mergeCell ref="A145:AK145"/>
    <mergeCell ref="A1:Q1"/>
    <mergeCell ref="A2:AG2"/>
    <mergeCell ref="A3:Q3"/>
    <mergeCell ref="N4:Q4"/>
    <mergeCell ref="N5:O5"/>
    <mergeCell ref="P5:Q5"/>
    <mergeCell ref="C4:C6"/>
    <mergeCell ref="D4:D6"/>
    <mergeCell ref="R4:T5"/>
    <mergeCell ref="AA4:AC5"/>
    <mergeCell ref="A4:B5"/>
    <mergeCell ref="U4:V5"/>
    <mergeCell ref="W4:Z5"/>
    <mergeCell ref="AD4:AG5"/>
    <mergeCell ref="E4:G5"/>
    <mergeCell ref="H4:I5"/>
  </mergeCells>
  <phoneticPr fontId="4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5"/>
  <sheetViews>
    <sheetView tabSelected="1" zoomScale="95" zoomScaleNormal="95" workbookViewId="0">
      <selection activeCell="E13" sqref="E13"/>
    </sheetView>
  </sheetViews>
  <sheetFormatPr defaultColWidth="9" defaultRowHeight="13.5"/>
  <sheetData>
    <row r="1" spans="1:20" ht="18.75">
      <c r="A1" s="251" t="s">
        <v>730</v>
      </c>
      <c r="B1" s="251"/>
      <c r="C1" s="251"/>
      <c r="D1" s="252"/>
      <c r="E1" s="252"/>
      <c r="F1" s="252"/>
      <c r="G1" s="252"/>
      <c r="H1" s="252"/>
      <c r="I1" s="252"/>
      <c r="J1" s="252"/>
      <c r="K1" s="252"/>
      <c r="L1" s="252"/>
      <c r="M1" s="252"/>
      <c r="N1" s="252"/>
      <c r="O1" s="252"/>
      <c r="P1" s="252"/>
      <c r="Q1" s="252"/>
      <c r="R1" s="91"/>
      <c r="S1" s="91"/>
      <c r="T1" s="91"/>
    </row>
    <row r="2" spans="1:20" ht="20.25">
      <c r="A2" s="253" t="s">
        <v>565</v>
      </c>
      <c r="B2" s="253"/>
      <c r="C2" s="253"/>
      <c r="D2" s="253"/>
      <c r="E2" s="253"/>
      <c r="F2" s="253"/>
      <c r="G2" s="253"/>
      <c r="H2" s="253"/>
      <c r="I2" s="253"/>
      <c r="J2" s="253"/>
      <c r="K2" s="253"/>
      <c r="L2" s="253"/>
      <c r="M2" s="253"/>
      <c r="N2" s="253"/>
      <c r="O2" s="253"/>
      <c r="P2" s="253"/>
      <c r="Q2" s="253"/>
      <c r="R2" s="253"/>
      <c r="S2" s="253"/>
      <c r="T2" s="253"/>
    </row>
    <row r="3" spans="1:20">
      <c r="A3" s="254" t="s">
        <v>566</v>
      </c>
      <c r="B3" s="255"/>
      <c r="C3" s="255"/>
      <c r="D3" s="255"/>
      <c r="E3" s="255"/>
      <c r="F3" s="255"/>
      <c r="G3" s="255"/>
      <c r="H3" s="255"/>
      <c r="I3" s="255"/>
      <c r="J3" s="255"/>
      <c r="K3" s="255"/>
      <c r="L3" s="255"/>
      <c r="M3" s="255"/>
      <c r="N3" s="255"/>
      <c r="O3" s="255"/>
      <c r="P3" s="255"/>
      <c r="Q3" s="255"/>
      <c r="R3" s="255"/>
      <c r="S3" s="255"/>
      <c r="T3" s="255"/>
    </row>
    <row r="4" spans="1:20">
      <c r="A4" s="257" t="s">
        <v>2</v>
      </c>
      <c r="B4" s="257"/>
      <c r="C4" s="227" t="s">
        <v>4</v>
      </c>
      <c r="D4" s="235" t="s">
        <v>567</v>
      </c>
      <c r="E4" s="236"/>
      <c r="F4" s="237"/>
      <c r="G4" s="227" t="s">
        <v>568</v>
      </c>
      <c r="H4" s="227"/>
      <c r="I4" s="227"/>
      <c r="J4" s="227"/>
      <c r="K4" s="227"/>
      <c r="L4" s="227"/>
      <c r="M4" s="227" t="s">
        <v>569</v>
      </c>
      <c r="N4" s="227"/>
      <c r="O4" s="227"/>
      <c r="P4" s="227"/>
      <c r="Q4" s="227"/>
      <c r="R4" s="256" t="s">
        <v>570</v>
      </c>
      <c r="S4" s="256"/>
      <c r="T4" s="256"/>
    </row>
    <row r="5" spans="1:20">
      <c r="A5" s="257"/>
      <c r="B5" s="257"/>
      <c r="C5" s="227"/>
      <c r="D5" s="227" t="s">
        <v>571</v>
      </c>
      <c r="E5" s="256" t="s">
        <v>572</v>
      </c>
      <c r="F5" s="263" t="s">
        <v>533</v>
      </c>
      <c r="G5" s="227" t="s">
        <v>573</v>
      </c>
      <c r="H5" s="241" t="s">
        <v>574</v>
      </c>
      <c r="I5" s="227" t="s">
        <v>575</v>
      </c>
      <c r="J5" s="227" t="s">
        <v>576</v>
      </c>
      <c r="K5" s="227" t="s">
        <v>577</v>
      </c>
      <c r="L5" s="227" t="s">
        <v>578</v>
      </c>
      <c r="M5" s="227" t="s">
        <v>579</v>
      </c>
      <c r="N5" s="227" t="s">
        <v>580</v>
      </c>
      <c r="O5" s="241" t="s">
        <v>581</v>
      </c>
      <c r="P5" s="227" t="s">
        <v>582</v>
      </c>
      <c r="Q5" s="227" t="s">
        <v>583</v>
      </c>
      <c r="R5" s="256" t="s">
        <v>406</v>
      </c>
      <c r="S5" s="258" t="s">
        <v>584</v>
      </c>
      <c r="T5" s="259"/>
    </row>
    <row r="6" spans="1:20" ht="36">
      <c r="A6" s="86" t="s">
        <v>2</v>
      </c>
      <c r="B6" s="39" t="s">
        <v>3</v>
      </c>
      <c r="C6" s="227"/>
      <c r="D6" s="227"/>
      <c r="E6" s="256"/>
      <c r="F6" s="264"/>
      <c r="G6" s="227"/>
      <c r="H6" s="242"/>
      <c r="I6" s="227"/>
      <c r="J6" s="227"/>
      <c r="K6" s="227"/>
      <c r="L6" s="227"/>
      <c r="M6" s="227"/>
      <c r="N6" s="227"/>
      <c r="O6" s="242"/>
      <c r="P6" s="227"/>
      <c r="Q6" s="227"/>
      <c r="R6" s="256"/>
      <c r="S6" s="85" t="s">
        <v>585</v>
      </c>
      <c r="T6" s="85" t="s">
        <v>586</v>
      </c>
    </row>
    <row r="7" spans="1:20">
      <c r="A7" s="39">
        <v>1</v>
      </c>
      <c r="B7" s="39">
        <v>2</v>
      </c>
      <c r="C7" s="39">
        <v>3</v>
      </c>
      <c r="D7" s="39">
        <v>4</v>
      </c>
      <c r="E7" s="85">
        <v>5</v>
      </c>
      <c r="F7" s="39">
        <v>6</v>
      </c>
      <c r="G7" s="85">
        <v>7</v>
      </c>
      <c r="H7" s="39">
        <v>8</v>
      </c>
      <c r="I7" s="85">
        <v>9</v>
      </c>
      <c r="J7" s="39">
        <v>10</v>
      </c>
      <c r="K7" s="85">
        <v>11</v>
      </c>
      <c r="L7" s="39">
        <v>12</v>
      </c>
      <c r="M7" s="85">
        <v>13</v>
      </c>
      <c r="N7" s="39">
        <v>14</v>
      </c>
      <c r="O7" s="85">
        <v>15</v>
      </c>
      <c r="P7" s="39">
        <v>16</v>
      </c>
      <c r="Q7" s="85">
        <v>17</v>
      </c>
      <c r="R7" s="39">
        <v>18</v>
      </c>
      <c r="S7" s="85">
        <v>19</v>
      </c>
      <c r="T7" s="39">
        <v>20</v>
      </c>
    </row>
    <row r="8" spans="1:20" ht="24">
      <c r="A8" s="241" t="s">
        <v>13</v>
      </c>
      <c r="B8" s="29">
        <v>1</v>
      </c>
      <c r="C8" s="47" t="s">
        <v>14</v>
      </c>
      <c r="D8" s="29" t="s">
        <v>434</v>
      </c>
      <c r="E8" s="87">
        <v>3494</v>
      </c>
      <c r="F8" s="87"/>
      <c r="G8" s="39" t="s">
        <v>434</v>
      </c>
      <c r="H8" s="39"/>
      <c r="I8" s="29" t="s">
        <v>434</v>
      </c>
      <c r="J8" s="29">
        <v>0.08</v>
      </c>
      <c r="K8" s="29">
        <v>0.08</v>
      </c>
      <c r="L8" s="29">
        <v>0.08</v>
      </c>
      <c r="M8" s="39"/>
      <c r="N8" s="39"/>
      <c r="O8" s="39"/>
      <c r="P8" s="39"/>
      <c r="Q8" s="39" t="s">
        <v>587</v>
      </c>
      <c r="R8" s="87"/>
      <c r="S8" s="87"/>
      <c r="T8" s="87"/>
    </row>
    <row r="9" spans="1:20" ht="24">
      <c r="A9" s="265"/>
      <c r="B9" s="29">
        <v>2</v>
      </c>
      <c r="C9" s="47" t="s">
        <v>21</v>
      </c>
      <c r="D9" s="29" t="s">
        <v>434</v>
      </c>
      <c r="E9" s="85">
        <v>1391</v>
      </c>
      <c r="F9" s="85"/>
      <c r="G9" s="39" t="s">
        <v>434</v>
      </c>
      <c r="H9" s="39"/>
      <c r="I9" s="39" t="s">
        <v>421</v>
      </c>
      <c r="J9" s="39">
        <v>0.09</v>
      </c>
      <c r="K9" s="39">
        <v>0.09</v>
      </c>
      <c r="L9" s="39">
        <v>0.05</v>
      </c>
      <c r="M9" s="39"/>
      <c r="N9" s="39"/>
      <c r="O9" s="39"/>
      <c r="P9" s="39"/>
      <c r="Q9" s="39" t="s">
        <v>587</v>
      </c>
      <c r="R9" s="87"/>
      <c r="S9" s="85"/>
      <c r="T9" s="85"/>
    </row>
    <row r="10" spans="1:20">
      <c r="A10" s="265"/>
      <c r="B10" s="29">
        <v>3</v>
      </c>
      <c r="C10" s="47" t="s">
        <v>26</v>
      </c>
      <c r="D10" s="39" t="s">
        <v>434</v>
      </c>
      <c r="E10" s="85">
        <v>424</v>
      </c>
      <c r="F10" s="85"/>
      <c r="G10" s="39" t="s">
        <v>434</v>
      </c>
      <c r="H10" s="39"/>
      <c r="I10" s="47" t="s">
        <v>421</v>
      </c>
      <c r="J10" s="39">
        <v>0.08</v>
      </c>
      <c r="K10" s="39">
        <v>0.08</v>
      </c>
      <c r="L10" s="39">
        <v>0.08</v>
      </c>
      <c r="M10" s="39"/>
      <c r="N10" s="39"/>
      <c r="O10" s="39"/>
      <c r="P10" s="39"/>
      <c r="Q10" s="39" t="s">
        <v>587</v>
      </c>
      <c r="R10" s="87"/>
      <c r="S10" s="85"/>
      <c r="T10" s="85"/>
    </row>
    <row r="11" spans="1:20" ht="24">
      <c r="A11" s="265"/>
      <c r="B11" s="29">
        <v>4</v>
      </c>
      <c r="C11" s="47" t="s">
        <v>32</v>
      </c>
      <c r="D11" s="39" t="s">
        <v>434</v>
      </c>
      <c r="E11" s="85">
        <v>1350</v>
      </c>
      <c r="F11" s="85"/>
      <c r="G11" s="39" t="s">
        <v>434</v>
      </c>
      <c r="H11" s="39"/>
      <c r="I11" s="47" t="s">
        <v>421</v>
      </c>
      <c r="J11" s="39">
        <v>0.1</v>
      </c>
      <c r="K11" s="39">
        <v>0.1</v>
      </c>
      <c r="L11" s="39">
        <v>0.1</v>
      </c>
      <c r="M11" s="39"/>
      <c r="N11" s="39"/>
      <c r="O11" s="39"/>
      <c r="P11" s="39"/>
      <c r="Q11" s="39" t="s">
        <v>587</v>
      </c>
      <c r="R11" s="87"/>
      <c r="S11" s="87"/>
      <c r="T11" s="87"/>
    </row>
    <row r="12" spans="1:20">
      <c r="A12" s="265"/>
      <c r="B12" s="29">
        <v>5</v>
      </c>
      <c r="C12" s="47" t="s">
        <v>36</v>
      </c>
      <c r="D12" s="39" t="s">
        <v>434</v>
      </c>
      <c r="E12" s="85">
        <v>1389</v>
      </c>
      <c r="F12" s="85"/>
      <c r="G12" s="39" t="s">
        <v>434</v>
      </c>
      <c r="H12" s="39"/>
      <c r="I12" s="47" t="s">
        <v>421</v>
      </c>
      <c r="J12" s="39">
        <v>0.1</v>
      </c>
      <c r="K12" s="39">
        <v>0.1</v>
      </c>
      <c r="L12" s="39">
        <v>0.1</v>
      </c>
      <c r="M12" s="39"/>
      <c r="N12" s="39"/>
      <c r="O12" s="39"/>
      <c r="P12" s="39"/>
      <c r="Q12" s="39" t="s">
        <v>587</v>
      </c>
      <c r="R12" s="87"/>
      <c r="S12" s="87"/>
      <c r="T12" s="87"/>
    </row>
    <row r="13" spans="1:20" ht="24">
      <c r="A13" s="265"/>
      <c r="B13" s="29">
        <v>6</v>
      </c>
      <c r="C13" s="47" t="s">
        <v>38</v>
      </c>
      <c r="D13" s="39" t="s">
        <v>434</v>
      </c>
      <c r="E13" s="85">
        <v>1338</v>
      </c>
      <c r="F13" s="85"/>
      <c r="G13" s="39" t="s">
        <v>434</v>
      </c>
      <c r="H13" s="39"/>
      <c r="I13" s="47" t="s">
        <v>421</v>
      </c>
      <c r="J13" s="39">
        <v>0.1</v>
      </c>
      <c r="K13" s="39">
        <v>0.1</v>
      </c>
      <c r="L13" s="39">
        <v>0.1</v>
      </c>
      <c r="M13" s="39"/>
      <c r="N13" s="39"/>
      <c r="O13" s="39"/>
      <c r="P13" s="39"/>
      <c r="Q13" s="39" t="s">
        <v>587</v>
      </c>
      <c r="R13" s="87"/>
      <c r="S13" s="87"/>
      <c r="T13" s="87"/>
    </row>
    <row r="14" spans="1:20">
      <c r="A14" s="265"/>
      <c r="B14" s="29">
        <v>7</v>
      </c>
      <c r="C14" s="47" t="s">
        <v>40</v>
      </c>
      <c r="D14" s="39" t="s">
        <v>434</v>
      </c>
      <c r="E14" s="85">
        <v>924</v>
      </c>
      <c r="F14" s="85"/>
      <c r="G14" s="39" t="s">
        <v>434</v>
      </c>
      <c r="H14" s="39"/>
      <c r="I14" s="47" t="s">
        <v>421</v>
      </c>
      <c r="J14" s="39">
        <v>0.1</v>
      </c>
      <c r="K14" s="39">
        <v>0.1</v>
      </c>
      <c r="L14" s="39">
        <v>0.1</v>
      </c>
      <c r="M14" s="39"/>
      <c r="N14" s="39"/>
      <c r="O14" s="39"/>
      <c r="P14" s="39"/>
      <c r="Q14" s="39" t="s">
        <v>587</v>
      </c>
      <c r="R14" s="87"/>
      <c r="S14" s="87"/>
      <c r="T14" s="87"/>
    </row>
    <row r="15" spans="1:20">
      <c r="A15" s="265"/>
      <c r="B15" s="29">
        <v>8</v>
      </c>
      <c r="C15" s="47" t="s">
        <v>42</v>
      </c>
      <c r="D15" s="39" t="s">
        <v>434</v>
      </c>
      <c r="E15" s="85">
        <v>541</v>
      </c>
      <c r="F15" s="85"/>
      <c r="G15" s="39" t="s">
        <v>434</v>
      </c>
      <c r="H15" s="39"/>
      <c r="I15" s="47" t="s">
        <v>421</v>
      </c>
      <c r="J15" s="39"/>
      <c r="K15" s="39"/>
      <c r="L15" s="39"/>
      <c r="M15" s="39"/>
      <c r="N15" s="39"/>
      <c r="O15" s="39"/>
      <c r="P15" s="39"/>
      <c r="Q15" s="39"/>
      <c r="R15" s="87"/>
      <c r="S15" s="87"/>
      <c r="T15" s="87"/>
    </row>
    <row r="16" spans="1:20">
      <c r="A16" s="265"/>
      <c r="B16" s="29">
        <v>9</v>
      </c>
      <c r="C16" s="47" t="s">
        <v>47</v>
      </c>
      <c r="D16" s="39" t="s">
        <v>434</v>
      </c>
      <c r="E16" s="85">
        <v>1309.6199999999999</v>
      </c>
      <c r="F16" s="85"/>
      <c r="G16" s="39" t="s">
        <v>434</v>
      </c>
      <c r="H16" s="39"/>
      <c r="I16" s="47" t="s">
        <v>421</v>
      </c>
      <c r="J16" s="39"/>
      <c r="K16" s="39"/>
      <c r="L16" s="39"/>
      <c r="M16" s="39"/>
      <c r="N16" s="39"/>
      <c r="O16" s="39"/>
      <c r="P16" s="39"/>
      <c r="Q16" s="39"/>
      <c r="R16" s="87"/>
      <c r="S16" s="87"/>
      <c r="T16" s="87"/>
    </row>
    <row r="17" spans="1:20" ht="24">
      <c r="A17" s="265"/>
      <c r="B17" s="29">
        <v>10</v>
      </c>
      <c r="C17" s="47" t="s">
        <v>51</v>
      </c>
      <c r="D17" s="47" t="s">
        <v>434</v>
      </c>
      <c r="E17" s="88">
        <v>1283</v>
      </c>
      <c r="F17" s="88"/>
      <c r="G17" s="47" t="s">
        <v>434</v>
      </c>
      <c r="H17" s="47"/>
      <c r="I17" s="47" t="s">
        <v>421</v>
      </c>
      <c r="J17" s="47"/>
      <c r="K17" s="47"/>
      <c r="L17" s="47"/>
      <c r="M17" s="47"/>
      <c r="N17" s="47"/>
      <c r="O17" s="47"/>
      <c r="P17" s="47"/>
      <c r="Q17" s="39"/>
      <c r="R17" s="87"/>
      <c r="S17" s="88"/>
      <c r="T17" s="88"/>
    </row>
    <row r="18" spans="1:20">
      <c r="A18" s="265"/>
      <c r="B18" s="29">
        <v>11</v>
      </c>
      <c r="C18" s="47" t="s">
        <v>56</v>
      </c>
      <c r="D18" s="47" t="s">
        <v>434</v>
      </c>
      <c r="E18" s="88">
        <v>1086</v>
      </c>
      <c r="F18" s="88"/>
      <c r="G18" s="47" t="s">
        <v>434</v>
      </c>
      <c r="H18" s="47"/>
      <c r="I18" s="89" t="s">
        <v>434</v>
      </c>
      <c r="J18" s="89">
        <f>34.28/667</f>
        <v>5.1394302848575713E-2</v>
      </c>
      <c r="K18" s="47">
        <v>5.0999999999999997E-2</v>
      </c>
      <c r="L18" s="89">
        <f>27.96/667</f>
        <v>4.1919040479760118E-2</v>
      </c>
      <c r="M18" s="47"/>
      <c r="N18" s="47"/>
      <c r="O18" s="47"/>
      <c r="P18" s="47"/>
      <c r="Q18" s="39" t="s">
        <v>587</v>
      </c>
      <c r="R18" s="87"/>
      <c r="S18" s="88"/>
      <c r="T18" s="88"/>
    </row>
    <row r="19" spans="1:20" ht="24">
      <c r="A19" s="265"/>
      <c r="B19" s="29">
        <v>12</v>
      </c>
      <c r="C19" s="47" t="s">
        <v>58</v>
      </c>
      <c r="D19" s="47" t="s">
        <v>434</v>
      </c>
      <c r="E19" s="88">
        <v>1812</v>
      </c>
      <c r="F19" s="88"/>
      <c r="G19" s="47" t="s">
        <v>434</v>
      </c>
      <c r="H19" s="47"/>
      <c r="I19" s="47" t="s">
        <v>421</v>
      </c>
      <c r="J19" s="47"/>
      <c r="K19" s="47"/>
      <c r="L19" s="47"/>
      <c r="M19" s="47"/>
      <c r="N19" s="47"/>
      <c r="O19" s="47"/>
      <c r="P19" s="47"/>
      <c r="Q19" s="39"/>
      <c r="R19" s="87"/>
      <c r="S19" s="88"/>
      <c r="T19" s="88"/>
    </row>
    <row r="20" spans="1:20">
      <c r="A20" s="265"/>
      <c r="B20" s="29">
        <v>13</v>
      </c>
      <c r="C20" s="47" t="s">
        <v>60</v>
      </c>
      <c r="D20" s="47" t="s">
        <v>421</v>
      </c>
      <c r="E20" s="88">
        <v>0</v>
      </c>
      <c r="F20" s="88"/>
      <c r="G20" s="47" t="s">
        <v>434</v>
      </c>
      <c r="H20" s="47"/>
      <c r="I20" s="47" t="s">
        <v>421</v>
      </c>
      <c r="J20" s="47"/>
      <c r="K20" s="47"/>
      <c r="L20" s="47"/>
      <c r="M20" s="47"/>
      <c r="N20" s="47"/>
      <c r="O20" s="47"/>
      <c r="P20" s="47"/>
      <c r="Q20" s="47"/>
      <c r="R20" s="87"/>
      <c r="S20" s="88"/>
      <c r="T20" s="88"/>
    </row>
    <row r="21" spans="1:20">
      <c r="A21" s="265"/>
      <c r="B21" s="29">
        <v>14</v>
      </c>
      <c r="C21" s="47" t="s">
        <v>64</v>
      </c>
      <c r="D21" s="47" t="s">
        <v>421</v>
      </c>
      <c r="E21" s="88">
        <v>0</v>
      </c>
      <c r="F21" s="88"/>
      <c r="G21" s="47" t="s">
        <v>434</v>
      </c>
      <c r="H21" s="47"/>
      <c r="I21" s="47" t="s">
        <v>421</v>
      </c>
      <c r="J21" s="47"/>
      <c r="K21" s="47"/>
      <c r="L21" s="47"/>
      <c r="M21" s="47"/>
      <c r="N21" s="47"/>
      <c r="O21" s="47"/>
      <c r="P21" s="47"/>
      <c r="Q21" s="47"/>
      <c r="R21" s="87"/>
      <c r="S21" s="88"/>
      <c r="T21" s="88"/>
    </row>
    <row r="22" spans="1:20" ht="24">
      <c r="A22" s="265"/>
      <c r="B22" s="29">
        <v>15</v>
      </c>
      <c r="C22" s="47" t="s">
        <v>66</v>
      </c>
      <c r="D22" s="47" t="s">
        <v>421</v>
      </c>
      <c r="E22" s="88">
        <v>0</v>
      </c>
      <c r="F22" s="88"/>
      <c r="G22" s="47" t="s">
        <v>434</v>
      </c>
      <c r="H22" s="47"/>
      <c r="I22" s="39" t="s">
        <v>421</v>
      </c>
      <c r="J22" s="47"/>
      <c r="K22" s="47"/>
      <c r="L22" s="47"/>
      <c r="M22" s="47"/>
      <c r="N22" s="47"/>
      <c r="O22" s="47"/>
      <c r="P22" s="47"/>
      <c r="Q22" s="47"/>
      <c r="R22" s="87"/>
      <c r="S22" s="88"/>
      <c r="T22" s="88"/>
    </row>
    <row r="23" spans="1:20" ht="24">
      <c r="A23" s="265"/>
      <c r="B23" s="29">
        <v>16</v>
      </c>
      <c r="C23" s="47" t="s">
        <v>70</v>
      </c>
      <c r="D23" s="47" t="s">
        <v>421</v>
      </c>
      <c r="E23" s="88">
        <v>0</v>
      </c>
      <c r="F23" s="88"/>
      <c r="G23" s="47" t="s">
        <v>434</v>
      </c>
      <c r="H23" s="47"/>
      <c r="I23" s="39" t="s">
        <v>421</v>
      </c>
      <c r="J23" s="47"/>
      <c r="K23" s="47"/>
      <c r="L23" s="47"/>
      <c r="M23" s="47"/>
      <c r="N23" s="47"/>
      <c r="O23" s="47"/>
      <c r="P23" s="47"/>
      <c r="Q23" s="47"/>
      <c r="R23" s="87"/>
      <c r="S23" s="88"/>
      <c r="T23" s="88"/>
    </row>
    <row r="24" spans="1:20" ht="24">
      <c r="A24" s="265"/>
      <c r="B24" s="29">
        <v>17</v>
      </c>
      <c r="C24" s="47" t="s">
        <v>71</v>
      </c>
      <c r="D24" s="47" t="s">
        <v>421</v>
      </c>
      <c r="E24" s="88">
        <v>0</v>
      </c>
      <c r="F24" s="88"/>
      <c r="G24" s="47" t="s">
        <v>434</v>
      </c>
      <c r="H24" s="47"/>
      <c r="I24" s="39" t="s">
        <v>421</v>
      </c>
      <c r="J24" s="47"/>
      <c r="K24" s="47"/>
      <c r="L24" s="47"/>
      <c r="M24" s="47"/>
      <c r="N24" s="47"/>
      <c r="O24" s="47"/>
      <c r="P24" s="47"/>
      <c r="Q24" s="47"/>
      <c r="R24" s="88"/>
      <c r="S24" s="88"/>
      <c r="T24" s="88"/>
    </row>
    <row r="25" spans="1:20" ht="24">
      <c r="A25" s="265"/>
      <c r="B25" s="29">
        <v>18</v>
      </c>
      <c r="C25" s="47" t="s">
        <v>73</v>
      </c>
      <c r="D25" s="47" t="s">
        <v>434</v>
      </c>
      <c r="E25" s="88">
        <v>1394.63</v>
      </c>
      <c r="F25" s="88"/>
      <c r="G25" s="47" t="s">
        <v>434</v>
      </c>
      <c r="H25" s="47"/>
      <c r="I25" s="39" t="s">
        <v>421</v>
      </c>
      <c r="J25" s="47">
        <v>5.8000000000000003E-2</v>
      </c>
      <c r="K25" s="47">
        <v>5.8000000000000003E-2</v>
      </c>
      <c r="L25" s="47">
        <v>5.5E-2</v>
      </c>
      <c r="M25" s="47"/>
      <c r="N25" s="47"/>
      <c r="O25" s="47"/>
      <c r="P25" s="47"/>
      <c r="Q25" s="39" t="s">
        <v>587</v>
      </c>
      <c r="R25" s="88"/>
      <c r="S25" s="88"/>
      <c r="T25" s="88"/>
    </row>
    <row r="26" spans="1:20" ht="24">
      <c r="A26" s="265"/>
      <c r="B26" s="29">
        <v>19</v>
      </c>
      <c r="C26" s="47" t="s">
        <v>77</v>
      </c>
      <c r="D26" s="47" t="s">
        <v>434</v>
      </c>
      <c r="E26" s="88">
        <v>969.3</v>
      </c>
      <c r="F26" s="88"/>
      <c r="G26" s="47" t="s">
        <v>434</v>
      </c>
      <c r="H26" s="47"/>
      <c r="I26" s="39" t="s">
        <v>421</v>
      </c>
      <c r="J26" s="47">
        <v>5.8000000000000003E-2</v>
      </c>
      <c r="K26" s="47">
        <v>5.8000000000000003E-2</v>
      </c>
      <c r="L26" s="47">
        <v>5.5E-2</v>
      </c>
      <c r="M26" s="47"/>
      <c r="N26" s="47"/>
      <c r="O26" s="47"/>
      <c r="P26" s="47"/>
      <c r="Q26" s="39" t="s">
        <v>587</v>
      </c>
      <c r="R26" s="88"/>
      <c r="S26" s="88"/>
      <c r="T26" s="88"/>
    </row>
    <row r="27" spans="1:20" ht="24">
      <c r="A27" s="265"/>
      <c r="B27" s="29">
        <v>20</v>
      </c>
      <c r="C27" s="47" t="s">
        <v>79</v>
      </c>
      <c r="D27" s="47" t="s">
        <v>434</v>
      </c>
      <c r="E27" s="88">
        <v>234.74</v>
      </c>
      <c r="F27" s="88"/>
      <c r="G27" s="47" t="s">
        <v>434</v>
      </c>
      <c r="H27" s="47"/>
      <c r="I27" s="39" t="s">
        <v>421</v>
      </c>
      <c r="J27" s="47">
        <v>3.4000000000000002E-2</v>
      </c>
      <c r="K27" s="47">
        <v>3.4000000000000002E-2</v>
      </c>
      <c r="L27" s="47">
        <v>2.5000000000000001E-2</v>
      </c>
      <c r="M27" s="47"/>
      <c r="N27" s="47"/>
      <c r="O27" s="47"/>
      <c r="P27" s="47"/>
      <c r="Q27" s="39" t="s">
        <v>587</v>
      </c>
      <c r="R27" s="88"/>
      <c r="S27" s="88"/>
      <c r="T27" s="88"/>
    </row>
    <row r="28" spans="1:20" ht="24">
      <c r="A28" s="265"/>
      <c r="B28" s="29">
        <v>21</v>
      </c>
      <c r="C28" s="47" t="s">
        <v>81</v>
      </c>
      <c r="D28" s="47" t="s">
        <v>434</v>
      </c>
      <c r="E28" s="88">
        <v>1251.08</v>
      </c>
      <c r="F28" s="88"/>
      <c r="G28" s="47" t="s">
        <v>434</v>
      </c>
      <c r="H28" s="47"/>
      <c r="I28" s="39" t="s">
        <v>421</v>
      </c>
      <c r="J28" s="47">
        <v>5.8000000000000003E-2</v>
      </c>
      <c r="K28" s="47">
        <v>5.8000000000000003E-2</v>
      </c>
      <c r="L28" s="47">
        <v>5.5E-2</v>
      </c>
      <c r="M28" s="47"/>
      <c r="N28" s="47"/>
      <c r="O28" s="47"/>
      <c r="P28" s="47"/>
      <c r="Q28" s="39" t="s">
        <v>587</v>
      </c>
      <c r="R28" s="88"/>
      <c r="S28" s="88"/>
      <c r="T28" s="88"/>
    </row>
    <row r="29" spans="1:20">
      <c r="A29" s="265"/>
      <c r="B29" s="29">
        <v>22</v>
      </c>
      <c r="C29" s="47" t="s">
        <v>82</v>
      </c>
      <c r="D29" s="47" t="s">
        <v>434</v>
      </c>
      <c r="E29" s="88">
        <v>387.2</v>
      </c>
      <c r="F29" s="88"/>
      <c r="G29" s="47" t="s">
        <v>434</v>
      </c>
      <c r="H29" s="47"/>
      <c r="I29" s="39" t="s">
        <v>421</v>
      </c>
      <c r="J29" s="47">
        <v>3.4000000000000002E-2</v>
      </c>
      <c r="K29" s="47">
        <v>3.4000000000000002E-2</v>
      </c>
      <c r="L29" s="47">
        <v>2.5000000000000001E-2</v>
      </c>
      <c r="M29" s="47"/>
      <c r="N29" s="47"/>
      <c r="O29" s="47"/>
      <c r="P29" s="47"/>
      <c r="Q29" s="39" t="s">
        <v>587</v>
      </c>
      <c r="R29" s="88"/>
      <c r="S29" s="88"/>
      <c r="T29" s="88"/>
    </row>
    <row r="30" spans="1:20" ht="24">
      <c r="A30" s="265"/>
      <c r="B30" s="29">
        <v>23</v>
      </c>
      <c r="C30" s="47" t="s">
        <v>84</v>
      </c>
      <c r="D30" s="47" t="s">
        <v>434</v>
      </c>
      <c r="E30" s="88">
        <v>1048.3499999999999</v>
      </c>
      <c r="F30" s="88"/>
      <c r="G30" s="47" t="s">
        <v>434</v>
      </c>
      <c r="H30" s="47"/>
      <c r="I30" s="39" t="s">
        <v>421</v>
      </c>
      <c r="J30" s="47">
        <v>5.8000000000000003E-2</v>
      </c>
      <c r="K30" s="47">
        <v>5.8000000000000003E-2</v>
      </c>
      <c r="L30" s="47">
        <v>5.5E-2</v>
      </c>
      <c r="M30" s="47"/>
      <c r="N30" s="47"/>
      <c r="O30" s="47"/>
      <c r="P30" s="47"/>
      <c r="Q30" s="39" t="s">
        <v>587</v>
      </c>
      <c r="R30" s="88"/>
      <c r="S30" s="88"/>
      <c r="T30" s="88"/>
    </row>
    <row r="31" spans="1:20" ht="24">
      <c r="A31" s="265"/>
      <c r="B31" s="29">
        <v>24</v>
      </c>
      <c r="C31" s="47" t="s">
        <v>85</v>
      </c>
      <c r="D31" s="47" t="s">
        <v>434</v>
      </c>
      <c r="E31" s="88">
        <v>651.33000000000004</v>
      </c>
      <c r="F31" s="88"/>
      <c r="G31" s="47" t="s">
        <v>434</v>
      </c>
      <c r="H31" s="47"/>
      <c r="I31" s="39" t="s">
        <v>421</v>
      </c>
      <c r="J31" s="47">
        <v>5.8000000000000003E-2</v>
      </c>
      <c r="K31" s="47">
        <v>5.8000000000000003E-2</v>
      </c>
      <c r="L31" s="47">
        <v>5.5E-2</v>
      </c>
      <c r="M31" s="47"/>
      <c r="N31" s="47"/>
      <c r="O31" s="47"/>
      <c r="P31" s="47"/>
      <c r="Q31" s="39" t="s">
        <v>587</v>
      </c>
      <c r="R31" s="88"/>
      <c r="S31" s="88"/>
      <c r="T31" s="88"/>
    </row>
    <row r="32" spans="1:20" ht="24">
      <c r="A32" s="265"/>
      <c r="B32" s="29">
        <v>25</v>
      </c>
      <c r="C32" s="47" t="s">
        <v>87</v>
      </c>
      <c r="D32" s="47" t="s">
        <v>434</v>
      </c>
      <c r="E32" s="88">
        <v>1251.08</v>
      </c>
      <c r="F32" s="88"/>
      <c r="G32" s="47" t="s">
        <v>434</v>
      </c>
      <c r="H32" s="47"/>
      <c r="I32" s="39" t="s">
        <v>421</v>
      </c>
      <c r="J32" s="47">
        <v>5.8000000000000003E-2</v>
      </c>
      <c r="K32" s="47">
        <v>5.8000000000000003E-2</v>
      </c>
      <c r="L32" s="47">
        <v>5.5E-2</v>
      </c>
      <c r="M32" s="47"/>
      <c r="N32" s="47"/>
      <c r="O32" s="47"/>
      <c r="P32" s="47"/>
      <c r="Q32" s="39" t="s">
        <v>587</v>
      </c>
      <c r="R32" s="88"/>
      <c r="S32" s="88"/>
      <c r="T32" s="88"/>
    </row>
    <row r="33" spans="1:20" ht="24">
      <c r="A33" s="265"/>
      <c r="B33" s="29">
        <v>26</v>
      </c>
      <c r="C33" s="47" t="s">
        <v>88</v>
      </c>
      <c r="D33" s="47" t="s">
        <v>434</v>
      </c>
      <c r="E33" s="88">
        <v>194.89</v>
      </c>
      <c r="F33" s="88"/>
      <c r="G33" s="47" t="s">
        <v>434</v>
      </c>
      <c r="H33" s="47"/>
      <c r="I33" s="39" t="s">
        <v>421</v>
      </c>
      <c r="J33" s="47">
        <v>3.4000000000000002E-2</v>
      </c>
      <c r="K33" s="47">
        <v>3.4000000000000002E-2</v>
      </c>
      <c r="L33" s="47">
        <v>2.5000000000000001E-2</v>
      </c>
      <c r="M33" s="47"/>
      <c r="N33" s="47"/>
      <c r="O33" s="47"/>
      <c r="P33" s="47"/>
      <c r="Q33" s="39" t="s">
        <v>587</v>
      </c>
      <c r="R33" s="88"/>
      <c r="S33" s="88"/>
      <c r="T33" s="88"/>
    </row>
    <row r="34" spans="1:20">
      <c r="A34" s="265"/>
      <c r="B34" s="29">
        <v>27</v>
      </c>
      <c r="C34" s="47" t="s">
        <v>89</v>
      </c>
      <c r="D34" s="47" t="s">
        <v>434</v>
      </c>
      <c r="E34" s="88">
        <v>745.9</v>
      </c>
      <c r="F34" s="88"/>
      <c r="G34" s="47" t="s">
        <v>434</v>
      </c>
      <c r="H34" s="47"/>
      <c r="I34" s="39" t="s">
        <v>421</v>
      </c>
      <c r="J34" s="47">
        <v>3.4000000000000002E-2</v>
      </c>
      <c r="K34" s="47">
        <v>3.4000000000000002E-2</v>
      </c>
      <c r="L34" s="47">
        <v>2.5000000000000001E-2</v>
      </c>
      <c r="M34" s="47"/>
      <c r="N34" s="47"/>
      <c r="O34" s="47"/>
      <c r="P34" s="47"/>
      <c r="Q34" s="39" t="s">
        <v>587</v>
      </c>
      <c r="R34" s="88"/>
      <c r="S34" s="88"/>
      <c r="T34" s="88"/>
    </row>
    <row r="35" spans="1:20" ht="24">
      <c r="A35" s="265"/>
      <c r="B35" s="29">
        <v>28</v>
      </c>
      <c r="C35" s="47" t="s">
        <v>90</v>
      </c>
      <c r="D35" s="47" t="s">
        <v>434</v>
      </c>
      <c r="E35" s="88">
        <v>1247</v>
      </c>
      <c r="F35" s="88"/>
      <c r="G35" s="47" t="s">
        <v>434</v>
      </c>
      <c r="H35" s="47"/>
      <c r="I35" s="39" t="s">
        <v>421</v>
      </c>
      <c r="J35" s="47">
        <v>0.11</v>
      </c>
      <c r="K35" s="47">
        <v>0.11</v>
      </c>
      <c r="L35" s="47">
        <v>0.11</v>
      </c>
      <c r="M35" s="47"/>
      <c r="N35" s="47"/>
      <c r="O35" s="47"/>
      <c r="P35" s="47"/>
      <c r="Q35" s="39" t="s">
        <v>587</v>
      </c>
      <c r="R35" s="87"/>
      <c r="S35" s="88"/>
      <c r="T35" s="88"/>
    </row>
    <row r="36" spans="1:20">
      <c r="A36" s="265"/>
      <c r="B36" s="29">
        <v>29</v>
      </c>
      <c r="C36" s="47" t="s">
        <v>96</v>
      </c>
      <c r="D36" s="47" t="s">
        <v>434</v>
      </c>
      <c r="E36" s="88">
        <f>1750-1247</f>
        <v>503</v>
      </c>
      <c r="F36" s="88"/>
      <c r="G36" s="47" t="s">
        <v>434</v>
      </c>
      <c r="H36" s="47"/>
      <c r="I36" s="39" t="s">
        <v>421</v>
      </c>
      <c r="J36" s="47">
        <v>0.11</v>
      </c>
      <c r="K36" s="47">
        <v>0.11</v>
      </c>
      <c r="L36" s="47">
        <v>0.11</v>
      </c>
      <c r="M36" s="47"/>
      <c r="N36" s="47"/>
      <c r="O36" s="47"/>
      <c r="P36" s="47"/>
      <c r="Q36" s="39" t="s">
        <v>587</v>
      </c>
      <c r="R36" s="87"/>
      <c r="S36" s="88"/>
      <c r="T36" s="88"/>
    </row>
    <row r="37" spans="1:20" ht="24">
      <c r="A37" s="265"/>
      <c r="B37" s="29">
        <v>30</v>
      </c>
      <c r="C37" s="47" t="s">
        <v>98</v>
      </c>
      <c r="D37" s="39" t="s">
        <v>434</v>
      </c>
      <c r="E37" s="85">
        <v>1013</v>
      </c>
      <c r="F37" s="85"/>
      <c r="G37" s="39" t="s">
        <v>434</v>
      </c>
      <c r="H37" s="39"/>
      <c r="I37" s="39" t="s">
        <v>421</v>
      </c>
      <c r="J37" s="39">
        <v>0.1</v>
      </c>
      <c r="K37" s="39">
        <v>0.1</v>
      </c>
      <c r="L37" s="39">
        <v>0.1</v>
      </c>
      <c r="M37" s="39"/>
      <c r="N37" s="39"/>
      <c r="O37" s="39"/>
      <c r="P37" s="39"/>
      <c r="Q37" s="39" t="s">
        <v>587</v>
      </c>
      <c r="R37" s="87"/>
      <c r="S37" s="87"/>
      <c r="T37" s="87"/>
    </row>
    <row r="38" spans="1:20" ht="24">
      <c r="A38" s="265"/>
      <c r="B38" s="29">
        <v>31</v>
      </c>
      <c r="C38" s="47" t="s">
        <v>103</v>
      </c>
      <c r="D38" s="39" t="s">
        <v>434</v>
      </c>
      <c r="E38" s="85">
        <v>202</v>
      </c>
      <c r="F38" s="85"/>
      <c r="G38" s="39" t="s">
        <v>434</v>
      </c>
      <c r="H38" s="39"/>
      <c r="I38" s="39" t="s">
        <v>421</v>
      </c>
      <c r="J38" s="39">
        <v>0.1</v>
      </c>
      <c r="K38" s="39">
        <v>0.1</v>
      </c>
      <c r="L38" s="39">
        <v>0.1</v>
      </c>
      <c r="M38" s="39"/>
      <c r="N38" s="39"/>
      <c r="O38" s="39"/>
      <c r="P38" s="90"/>
      <c r="Q38" s="39" t="s">
        <v>587</v>
      </c>
      <c r="R38" s="87"/>
      <c r="S38" s="87"/>
      <c r="T38" s="87"/>
    </row>
    <row r="39" spans="1:20" ht="24">
      <c r="A39" s="265"/>
      <c r="B39" s="29">
        <v>32</v>
      </c>
      <c r="C39" s="47" t="s">
        <v>107</v>
      </c>
      <c r="D39" s="39" t="s">
        <v>434</v>
      </c>
      <c r="E39" s="85">
        <v>1070</v>
      </c>
      <c r="F39" s="85"/>
      <c r="G39" s="39" t="s">
        <v>434</v>
      </c>
      <c r="H39" s="39"/>
      <c r="I39" s="39" t="s">
        <v>421</v>
      </c>
      <c r="J39" s="39">
        <v>0.1</v>
      </c>
      <c r="K39" s="39">
        <v>0.1</v>
      </c>
      <c r="L39" s="39">
        <v>0.1</v>
      </c>
      <c r="M39" s="39"/>
      <c r="N39" s="39"/>
      <c r="O39" s="39"/>
      <c r="P39" s="39"/>
      <c r="Q39" s="39" t="s">
        <v>587</v>
      </c>
      <c r="R39" s="87"/>
      <c r="S39" s="87"/>
      <c r="T39" s="87"/>
    </row>
    <row r="40" spans="1:20" ht="24">
      <c r="A40" s="265"/>
      <c r="B40" s="29">
        <v>33</v>
      </c>
      <c r="C40" s="47" t="s">
        <v>109</v>
      </c>
      <c r="D40" s="39" t="s">
        <v>434</v>
      </c>
      <c r="E40" s="85">
        <v>539</v>
      </c>
      <c r="F40" s="85"/>
      <c r="G40" s="39" t="s">
        <v>434</v>
      </c>
      <c r="H40" s="39"/>
      <c r="I40" s="39" t="s">
        <v>421</v>
      </c>
      <c r="J40" s="39">
        <v>0.1</v>
      </c>
      <c r="K40" s="39">
        <v>0.1</v>
      </c>
      <c r="L40" s="39">
        <v>0.1</v>
      </c>
      <c r="M40" s="39"/>
      <c r="N40" s="39"/>
      <c r="O40" s="39"/>
      <c r="P40" s="90"/>
      <c r="Q40" s="39" t="s">
        <v>587</v>
      </c>
      <c r="R40" s="87"/>
      <c r="S40" s="87"/>
      <c r="T40" s="87"/>
    </row>
    <row r="41" spans="1:20" ht="24">
      <c r="A41" s="265"/>
      <c r="B41" s="29">
        <v>34</v>
      </c>
      <c r="C41" s="47" t="s">
        <v>111</v>
      </c>
      <c r="D41" s="39" t="s">
        <v>434</v>
      </c>
      <c r="E41" s="85">
        <v>649</v>
      </c>
      <c r="F41" s="85"/>
      <c r="G41" s="39" t="s">
        <v>434</v>
      </c>
      <c r="H41" s="39"/>
      <c r="I41" s="39" t="s">
        <v>421</v>
      </c>
      <c r="J41" s="39">
        <v>0.1</v>
      </c>
      <c r="K41" s="39">
        <v>0.1</v>
      </c>
      <c r="L41" s="39">
        <v>0.1</v>
      </c>
      <c r="M41" s="39"/>
      <c r="N41" s="39"/>
      <c r="O41" s="39"/>
      <c r="P41" s="39"/>
      <c r="Q41" s="39" t="s">
        <v>587</v>
      </c>
      <c r="R41" s="87"/>
      <c r="S41" s="87"/>
      <c r="T41" s="87"/>
    </row>
    <row r="42" spans="1:20" ht="24">
      <c r="A42" s="265"/>
      <c r="B42" s="29">
        <v>35</v>
      </c>
      <c r="C42" s="47" t="s">
        <v>113</v>
      </c>
      <c r="D42" s="39" t="s">
        <v>434</v>
      </c>
      <c r="E42" s="85">
        <v>466</v>
      </c>
      <c r="F42" s="85"/>
      <c r="G42" s="39" t="s">
        <v>434</v>
      </c>
      <c r="H42" s="39"/>
      <c r="I42" s="39" t="s">
        <v>421</v>
      </c>
      <c r="J42" s="39">
        <v>0.1</v>
      </c>
      <c r="K42" s="39">
        <v>0.1</v>
      </c>
      <c r="L42" s="39">
        <v>0.1</v>
      </c>
      <c r="M42" s="39"/>
      <c r="N42" s="39"/>
      <c r="O42" s="39"/>
      <c r="P42" s="90"/>
      <c r="Q42" s="39" t="s">
        <v>587</v>
      </c>
      <c r="R42" s="87"/>
      <c r="S42" s="87"/>
      <c r="T42" s="87"/>
    </row>
    <row r="43" spans="1:20" ht="24">
      <c r="A43" s="265"/>
      <c r="B43" s="29">
        <v>36</v>
      </c>
      <c r="C43" s="47" t="s">
        <v>115</v>
      </c>
      <c r="D43" s="39" t="s">
        <v>434</v>
      </c>
      <c r="E43" s="85">
        <v>628</v>
      </c>
      <c r="F43" s="85"/>
      <c r="G43" s="39" t="s">
        <v>434</v>
      </c>
      <c r="H43" s="39"/>
      <c r="I43" s="39" t="s">
        <v>421</v>
      </c>
      <c r="J43" s="39">
        <v>0.1</v>
      </c>
      <c r="K43" s="39">
        <v>0.1</v>
      </c>
      <c r="L43" s="39">
        <v>0.1</v>
      </c>
      <c r="M43" s="39"/>
      <c r="N43" s="39"/>
      <c r="O43" s="39"/>
      <c r="P43" s="39"/>
      <c r="Q43" s="39" t="s">
        <v>587</v>
      </c>
      <c r="R43" s="87"/>
      <c r="S43" s="87"/>
      <c r="T43" s="87"/>
    </row>
    <row r="44" spans="1:20" ht="24">
      <c r="A44" s="265"/>
      <c r="B44" s="29">
        <v>37</v>
      </c>
      <c r="C44" s="47" t="s">
        <v>117</v>
      </c>
      <c r="D44" s="39" t="s">
        <v>434</v>
      </c>
      <c r="E44" s="85">
        <v>565</v>
      </c>
      <c r="F44" s="85"/>
      <c r="G44" s="39" t="s">
        <v>434</v>
      </c>
      <c r="H44" s="39"/>
      <c r="I44" s="39" t="s">
        <v>421</v>
      </c>
      <c r="J44" s="39">
        <v>0.1</v>
      </c>
      <c r="K44" s="39">
        <v>0.1</v>
      </c>
      <c r="L44" s="39">
        <v>0.1</v>
      </c>
      <c r="M44" s="39"/>
      <c r="N44" s="39"/>
      <c r="O44" s="39"/>
      <c r="P44" s="39"/>
      <c r="Q44" s="39" t="s">
        <v>587</v>
      </c>
      <c r="R44" s="87"/>
      <c r="S44" s="87"/>
      <c r="T44" s="87"/>
    </row>
    <row r="45" spans="1:20" ht="24">
      <c r="A45" s="265"/>
      <c r="B45" s="29">
        <v>38</v>
      </c>
      <c r="C45" s="47" t="s">
        <v>119</v>
      </c>
      <c r="D45" s="39" t="s">
        <v>434</v>
      </c>
      <c r="E45" s="85">
        <v>430</v>
      </c>
      <c r="F45" s="85"/>
      <c r="G45" s="39" t="s">
        <v>434</v>
      </c>
      <c r="H45" s="39"/>
      <c r="I45" s="39" t="s">
        <v>421</v>
      </c>
      <c r="J45" s="39">
        <v>0.1</v>
      </c>
      <c r="K45" s="39">
        <v>0.1</v>
      </c>
      <c r="L45" s="39">
        <v>0.1</v>
      </c>
      <c r="M45" s="39"/>
      <c r="N45" s="39"/>
      <c r="O45" s="39"/>
      <c r="P45" s="39"/>
      <c r="Q45" s="39" t="s">
        <v>587</v>
      </c>
      <c r="R45" s="87"/>
      <c r="S45" s="87"/>
      <c r="T45" s="87"/>
    </row>
    <row r="46" spans="1:20" ht="36">
      <c r="A46" s="265"/>
      <c r="B46" s="29">
        <v>39</v>
      </c>
      <c r="C46" s="47" t="s">
        <v>121</v>
      </c>
      <c r="D46" s="39" t="s">
        <v>434</v>
      </c>
      <c r="E46" s="85">
        <v>364</v>
      </c>
      <c r="F46" s="85"/>
      <c r="G46" s="39" t="s">
        <v>434</v>
      </c>
      <c r="H46" s="39"/>
      <c r="I46" s="39" t="s">
        <v>421</v>
      </c>
      <c r="J46" s="39">
        <v>0.1</v>
      </c>
      <c r="K46" s="39">
        <v>0.1</v>
      </c>
      <c r="L46" s="39">
        <v>0.1</v>
      </c>
      <c r="M46" s="39"/>
      <c r="N46" s="39"/>
      <c r="O46" s="39"/>
      <c r="P46" s="39"/>
      <c r="Q46" s="39" t="s">
        <v>587</v>
      </c>
      <c r="R46" s="87"/>
      <c r="S46" s="87"/>
      <c r="T46" s="87"/>
    </row>
    <row r="47" spans="1:20">
      <c r="A47" s="265"/>
      <c r="B47" s="29">
        <v>40</v>
      </c>
      <c r="C47" s="47" t="s">
        <v>123</v>
      </c>
      <c r="D47" s="39" t="s">
        <v>434</v>
      </c>
      <c r="E47" s="87">
        <v>2790</v>
      </c>
      <c r="F47" s="87"/>
      <c r="G47" s="39" t="s">
        <v>434</v>
      </c>
      <c r="H47" s="39"/>
      <c r="I47" s="39" t="s">
        <v>421</v>
      </c>
      <c r="J47" s="29">
        <v>7.0000000000000007E-2</v>
      </c>
      <c r="K47" s="29">
        <v>0.02</v>
      </c>
      <c r="L47" s="29">
        <v>7.0000000000000007E-2</v>
      </c>
      <c r="M47" s="39"/>
      <c r="N47" s="39"/>
      <c r="O47" s="39"/>
      <c r="P47" s="39"/>
      <c r="Q47" s="39" t="s">
        <v>587</v>
      </c>
      <c r="R47" s="87"/>
      <c r="S47" s="87"/>
      <c r="T47" s="87"/>
    </row>
    <row r="48" spans="1:20" ht="24">
      <c r="A48" s="265"/>
      <c r="B48" s="29">
        <v>41</v>
      </c>
      <c r="C48" s="47" t="s">
        <v>127</v>
      </c>
      <c r="D48" s="39" t="s">
        <v>434</v>
      </c>
      <c r="E48" s="87">
        <v>2343.12</v>
      </c>
      <c r="F48" s="87"/>
      <c r="G48" s="39" t="s">
        <v>434</v>
      </c>
      <c r="H48" s="39"/>
      <c r="I48" s="39" t="s">
        <v>421</v>
      </c>
      <c r="J48" s="29">
        <v>7.0000000000000007E-2</v>
      </c>
      <c r="K48" s="29">
        <v>0.02</v>
      </c>
      <c r="L48" s="29">
        <v>7.0000000000000007E-2</v>
      </c>
      <c r="M48" s="39"/>
      <c r="N48" s="39"/>
      <c r="O48" s="39"/>
      <c r="P48" s="39"/>
      <c r="Q48" s="39" t="s">
        <v>587</v>
      </c>
      <c r="R48" s="87"/>
      <c r="S48" s="87"/>
      <c r="T48" s="87"/>
    </row>
    <row r="49" spans="1:20" ht="24">
      <c r="A49" s="265"/>
      <c r="B49" s="29">
        <v>42</v>
      </c>
      <c r="C49" s="47" t="s">
        <v>129</v>
      </c>
      <c r="D49" s="39" t="s">
        <v>434</v>
      </c>
      <c r="E49" s="85">
        <v>1483</v>
      </c>
      <c r="F49" s="85"/>
      <c r="G49" s="39" t="s">
        <v>434</v>
      </c>
      <c r="H49" s="39"/>
      <c r="I49" s="39" t="s">
        <v>421</v>
      </c>
      <c r="J49" s="39">
        <v>0.09</v>
      </c>
      <c r="K49" s="39">
        <v>0.02</v>
      </c>
      <c r="L49" s="39">
        <v>0.09</v>
      </c>
      <c r="M49" s="39"/>
      <c r="N49" s="39"/>
      <c r="O49" s="39"/>
      <c r="P49" s="39"/>
      <c r="Q49" s="39" t="s">
        <v>587</v>
      </c>
      <c r="R49" s="87"/>
      <c r="S49" s="87"/>
      <c r="T49" s="87"/>
    </row>
    <row r="50" spans="1:20" ht="24">
      <c r="A50" s="265"/>
      <c r="B50" s="29">
        <v>43</v>
      </c>
      <c r="C50" s="47" t="s">
        <v>131</v>
      </c>
      <c r="D50" s="39" t="s">
        <v>434</v>
      </c>
      <c r="E50" s="85">
        <v>853</v>
      </c>
      <c r="F50" s="85"/>
      <c r="G50" s="39" t="s">
        <v>434</v>
      </c>
      <c r="H50" s="39"/>
      <c r="I50" s="39" t="s">
        <v>421</v>
      </c>
      <c r="J50" s="39">
        <v>0.09</v>
      </c>
      <c r="K50" s="39">
        <v>0.02</v>
      </c>
      <c r="L50" s="39">
        <v>0.09</v>
      </c>
      <c r="M50" s="39"/>
      <c r="N50" s="39"/>
      <c r="O50" s="39"/>
      <c r="P50" s="39"/>
      <c r="Q50" s="39" t="s">
        <v>587</v>
      </c>
      <c r="R50" s="87"/>
      <c r="S50" s="87"/>
      <c r="T50" s="87"/>
    </row>
    <row r="51" spans="1:20" ht="24">
      <c r="A51" s="265"/>
      <c r="B51" s="29">
        <v>44</v>
      </c>
      <c r="C51" s="47" t="s">
        <v>133</v>
      </c>
      <c r="D51" s="39" t="s">
        <v>434</v>
      </c>
      <c r="E51" s="85">
        <v>615.4</v>
      </c>
      <c r="F51" s="85"/>
      <c r="G51" s="39" t="s">
        <v>434</v>
      </c>
      <c r="H51" s="39"/>
      <c r="I51" s="39" t="s">
        <v>421</v>
      </c>
      <c r="J51" s="39">
        <v>0.09</v>
      </c>
      <c r="K51" s="39">
        <v>0.02</v>
      </c>
      <c r="L51" s="39">
        <v>0.09</v>
      </c>
      <c r="M51" s="39"/>
      <c r="N51" s="39"/>
      <c r="O51" s="39"/>
      <c r="P51" s="39"/>
      <c r="Q51" s="39" t="s">
        <v>587</v>
      </c>
      <c r="R51" s="87"/>
      <c r="S51" s="87"/>
      <c r="T51" s="87"/>
    </row>
    <row r="52" spans="1:20" ht="24">
      <c r="A52" s="265"/>
      <c r="B52" s="29">
        <v>45</v>
      </c>
      <c r="C52" s="47" t="s">
        <v>135</v>
      </c>
      <c r="D52" s="39" t="s">
        <v>434</v>
      </c>
      <c r="E52" s="85">
        <v>555.44000000000005</v>
      </c>
      <c r="F52" s="85"/>
      <c r="G52" s="39" t="s">
        <v>434</v>
      </c>
      <c r="H52" s="39"/>
      <c r="I52" s="39" t="s">
        <v>421</v>
      </c>
      <c r="J52" s="39">
        <v>7.0000000000000007E-2</v>
      </c>
      <c r="K52" s="39">
        <v>0.02</v>
      </c>
      <c r="L52" s="39">
        <v>7.0000000000000007E-2</v>
      </c>
      <c r="M52" s="39"/>
      <c r="N52" s="39"/>
      <c r="O52" s="39"/>
      <c r="P52" s="39"/>
      <c r="Q52" s="39" t="s">
        <v>587</v>
      </c>
      <c r="R52" s="87"/>
      <c r="S52" s="87"/>
      <c r="T52" s="87"/>
    </row>
    <row r="53" spans="1:20" ht="24">
      <c r="A53" s="265"/>
      <c r="B53" s="29">
        <v>46</v>
      </c>
      <c r="C53" s="47" t="s">
        <v>137</v>
      </c>
      <c r="D53" s="39" t="s">
        <v>434</v>
      </c>
      <c r="E53" s="85">
        <v>545</v>
      </c>
      <c r="F53" s="85"/>
      <c r="G53" s="39" t="s">
        <v>434</v>
      </c>
      <c r="H53" s="39"/>
      <c r="I53" s="39" t="s">
        <v>421</v>
      </c>
      <c r="J53" s="39">
        <v>7.0000000000000007E-2</v>
      </c>
      <c r="K53" s="39">
        <v>0.02</v>
      </c>
      <c r="L53" s="39">
        <v>7.0000000000000007E-2</v>
      </c>
      <c r="M53" s="39"/>
      <c r="N53" s="39"/>
      <c r="O53" s="39"/>
      <c r="P53" s="39"/>
      <c r="Q53" s="39" t="s">
        <v>587</v>
      </c>
      <c r="R53" s="87"/>
      <c r="S53" s="87"/>
      <c r="T53" s="87"/>
    </row>
    <row r="54" spans="1:20" ht="24">
      <c r="A54" s="265"/>
      <c r="B54" s="29">
        <v>47</v>
      </c>
      <c r="C54" s="47" t="s">
        <v>139</v>
      </c>
      <c r="D54" s="39" t="s">
        <v>434</v>
      </c>
      <c r="E54" s="85">
        <v>1264</v>
      </c>
      <c r="F54" s="85"/>
      <c r="G54" s="39" t="s">
        <v>434</v>
      </c>
      <c r="H54" s="39"/>
      <c r="I54" s="39" t="s">
        <v>421</v>
      </c>
      <c r="J54" s="39">
        <v>0.09</v>
      </c>
      <c r="K54" s="39">
        <v>0.02</v>
      </c>
      <c r="L54" s="39">
        <v>0.09</v>
      </c>
      <c r="M54" s="39"/>
      <c r="N54" s="39"/>
      <c r="O54" s="39"/>
      <c r="P54" s="39"/>
      <c r="Q54" s="39" t="s">
        <v>587</v>
      </c>
      <c r="R54" s="87"/>
      <c r="S54" s="87"/>
      <c r="T54" s="87"/>
    </row>
    <row r="55" spans="1:20">
      <c r="A55" s="265"/>
      <c r="B55" s="29">
        <v>48</v>
      </c>
      <c r="C55" s="47" t="s">
        <v>141</v>
      </c>
      <c r="D55" s="39" t="s">
        <v>434</v>
      </c>
      <c r="E55" s="85">
        <v>1053</v>
      </c>
      <c r="F55" s="85"/>
      <c r="G55" s="39" t="s">
        <v>434</v>
      </c>
      <c r="H55" s="39"/>
      <c r="I55" s="39" t="s">
        <v>421</v>
      </c>
      <c r="J55" s="39">
        <v>7.0000000000000007E-2</v>
      </c>
      <c r="K55" s="39">
        <v>0.02</v>
      </c>
      <c r="L55" s="39">
        <v>7.0000000000000007E-2</v>
      </c>
      <c r="M55" s="39"/>
      <c r="N55" s="39"/>
      <c r="O55" s="39"/>
      <c r="P55" s="39"/>
      <c r="Q55" s="39" t="s">
        <v>587</v>
      </c>
      <c r="R55" s="87"/>
      <c r="S55" s="87"/>
      <c r="T55" s="87"/>
    </row>
    <row r="56" spans="1:20" ht="24">
      <c r="A56" s="265"/>
      <c r="B56" s="29">
        <v>49</v>
      </c>
      <c r="C56" s="47" t="s">
        <v>143</v>
      </c>
      <c r="D56" s="39" t="s">
        <v>434</v>
      </c>
      <c r="E56" s="85">
        <v>833.2</v>
      </c>
      <c r="F56" s="85"/>
      <c r="G56" s="39" t="s">
        <v>434</v>
      </c>
      <c r="H56" s="39"/>
      <c r="I56" s="39" t="s">
        <v>421</v>
      </c>
      <c r="J56" s="39">
        <v>7.0000000000000007E-2</v>
      </c>
      <c r="K56" s="39">
        <v>0.02</v>
      </c>
      <c r="L56" s="39">
        <v>7.0000000000000007E-2</v>
      </c>
      <c r="M56" s="39"/>
      <c r="N56" s="39"/>
      <c r="O56" s="39"/>
      <c r="P56" s="39"/>
      <c r="Q56" s="39" t="s">
        <v>587</v>
      </c>
      <c r="R56" s="87"/>
      <c r="S56" s="87"/>
      <c r="T56" s="87"/>
    </row>
    <row r="57" spans="1:20" ht="24">
      <c r="A57" s="265"/>
      <c r="B57" s="29">
        <v>50</v>
      </c>
      <c r="C57" s="47" t="s">
        <v>145</v>
      </c>
      <c r="D57" s="39" t="s">
        <v>434</v>
      </c>
      <c r="E57" s="85">
        <v>697</v>
      </c>
      <c r="F57" s="85"/>
      <c r="G57" s="39" t="s">
        <v>434</v>
      </c>
      <c r="H57" s="39"/>
      <c r="I57" s="39" t="s">
        <v>421</v>
      </c>
      <c r="J57" s="39">
        <v>0.09</v>
      </c>
      <c r="K57" s="39">
        <v>0.02</v>
      </c>
      <c r="L57" s="39">
        <v>0.09</v>
      </c>
      <c r="M57" s="39"/>
      <c r="N57" s="39"/>
      <c r="O57" s="39"/>
      <c r="P57" s="39"/>
      <c r="Q57" s="39" t="s">
        <v>587</v>
      </c>
      <c r="R57" s="87"/>
      <c r="S57" s="87"/>
      <c r="T57" s="87"/>
    </row>
    <row r="58" spans="1:20" ht="24">
      <c r="A58" s="265"/>
      <c r="B58" s="29">
        <v>51</v>
      </c>
      <c r="C58" s="47" t="s">
        <v>146</v>
      </c>
      <c r="D58" s="39" t="s">
        <v>434</v>
      </c>
      <c r="E58" s="85">
        <v>709</v>
      </c>
      <c r="F58" s="85"/>
      <c r="G58" s="39" t="s">
        <v>434</v>
      </c>
      <c r="H58" s="39"/>
      <c r="I58" s="39" t="s">
        <v>421</v>
      </c>
      <c r="J58" s="39"/>
      <c r="K58" s="39"/>
      <c r="L58" s="39"/>
      <c r="M58" s="39"/>
      <c r="N58" s="39"/>
      <c r="O58" s="39"/>
      <c r="P58" s="39"/>
      <c r="Q58" s="39"/>
      <c r="R58" s="87"/>
      <c r="S58" s="87"/>
      <c r="T58" s="87"/>
    </row>
    <row r="59" spans="1:20" ht="24">
      <c r="A59" s="265"/>
      <c r="B59" s="29">
        <v>52</v>
      </c>
      <c r="C59" s="47" t="s">
        <v>150</v>
      </c>
      <c r="D59" s="39" t="s">
        <v>434</v>
      </c>
      <c r="E59" s="85">
        <v>424.8</v>
      </c>
      <c r="F59" s="85"/>
      <c r="G59" s="39" t="s">
        <v>434</v>
      </c>
      <c r="H59" s="39"/>
      <c r="I59" s="39" t="s">
        <v>421</v>
      </c>
      <c r="J59" s="39">
        <v>0.38400000000000001</v>
      </c>
      <c r="K59" s="39">
        <v>0.154</v>
      </c>
      <c r="L59" s="39">
        <v>0.154</v>
      </c>
      <c r="M59" s="39"/>
      <c r="N59" s="39"/>
      <c r="O59" s="39"/>
      <c r="P59" s="39"/>
      <c r="Q59" s="39" t="s">
        <v>587</v>
      </c>
      <c r="R59" s="87"/>
      <c r="S59" s="85"/>
      <c r="T59" s="85"/>
    </row>
    <row r="60" spans="1:20" ht="24">
      <c r="A60" s="265"/>
      <c r="B60" s="29">
        <v>53</v>
      </c>
      <c r="C60" s="47" t="s">
        <v>155</v>
      </c>
      <c r="D60" s="39" t="s">
        <v>434</v>
      </c>
      <c r="E60" s="85">
        <v>230</v>
      </c>
      <c r="F60" s="85"/>
      <c r="G60" s="39" t="s">
        <v>434</v>
      </c>
      <c r="H60" s="39"/>
      <c r="I60" s="39" t="s">
        <v>421</v>
      </c>
      <c r="J60" s="39">
        <v>0.223</v>
      </c>
      <c r="K60" s="39">
        <v>7.9000000000000001E-2</v>
      </c>
      <c r="L60" s="39">
        <v>7.9000000000000001E-2</v>
      </c>
      <c r="M60" s="39"/>
      <c r="N60" s="39"/>
      <c r="O60" s="39"/>
      <c r="P60" s="39"/>
      <c r="Q60" s="39" t="s">
        <v>587</v>
      </c>
      <c r="R60" s="87"/>
      <c r="S60" s="85"/>
      <c r="T60" s="85"/>
    </row>
    <row r="61" spans="1:20" ht="24">
      <c r="A61" s="265"/>
      <c r="B61" s="29">
        <v>54</v>
      </c>
      <c r="C61" s="47" t="s">
        <v>156</v>
      </c>
      <c r="D61" s="39" t="s">
        <v>434</v>
      </c>
      <c r="E61" s="85">
        <v>90</v>
      </c>
      <c r="F61" s="85"/>
      <c r="G61" s="39" t="s">
        <v>421</v>
      </c>
      <c r="H61" s="39"/>
      <c r="I61" s="39" t="s">
        <v>421</v>
      </c>
      <c r="J61" s="39">
        <v>0.12</v>
      </c>
      <c r="K61" s="39">
        <v>0.1</v>
      </c>
      <c r="L61" s="39">
        <v>0.09</v>
      </c>
      <c r="M61" s="39"/>
      <c r="N61" s="39"/>
      <c r="O61" s="39"/>
      <c r="P61" s="39"/>
      <c r="Q61" s="39" t="s">
        <v>587</v>
      </c>
      <c r="R61" s="87"/>
      <c r="S61" s="87"/>
      <c r="T61" s="87"/>
    </row>
    <row r="62" spans="1:20" ht="24">
      <c r="A62" s="265"/>
      <c r="B62" s="29">
        <v>55</v>
      </c>
      <c r="C62" s="47" t="s">
        <v>160</v>
      </c>
      <c r="D62" s="39" t="s">
        <v>434</v>
      </c>
      <c r="E62" s="85">
        <v>536.63</v>
      </c>
      <c r="F62" s="85"/>
      <c r="G62" s="39" t="s">
        <v>434</v>
      </c>
      <c r="H62" s="39"/>
      <c r="I62" s="39" t="s">
        <v>421</v>
      </c>
      <c r="J62" s="39">
        <v>7.0000000000000007E-2</v>
      </c>
      <c r="K62" s="39">
        <v>7.0000000000000007E-2</v>
      </c>
      <c r="L62" s="39">
        <v>7.0000000000000007E-2</v>
      </c>
      <c r="M62" s="39"/>
      <c r="N62" s="39"/>
      <c r="O62" s="39"/>
      <c r="P62" s="39"/>
      <c r="Q62" s="39" t="s">
        <v>587</v>
      </c>
      <c r="R62" s="87"/>
      <c r="S62" s="87"/>
      <c r="T62" s="87"/>
    </row>
    <row r="63" spans="1:20" ht="24">
      <c r="A63" s="265"/>
      <c r="B63" s="29">
        <v>56</v>
      </c>
      <c r="C63" s="47" t="s">
        <v>162</v>
      </c>
      <c r="D63" s="39" t="s">
        <v>434</v>
      </c>
      <c r="E63" s="85">
        <v>1045</v>
      </c>
      <c r="F63" s="85"/>
      <c r="G63" s="39" t="s">
        <v>434</v>
      </c>
      <c r="H63" s="39"/>
      <c r="I63" s="39" t="s">
        <v>421</v>
      </c>
      <c r="J63" s="39"/>
      <c r="K63" s="39"/>
      <c r="L63" s="39"/>
      <c r="M63" s="39"/>
      <c r="N63" s="39"/>
      <c r="O63" s="39"/>
      <c r="P63" s="39"/>
      <c r="Q63" s="39" t="s">
        <v>588</v>
      </c>
      <c r="R63" s="87"/>
      <c r="S63" s="87"/>
      <c r="T63" s="87"/>
    </row>
    <row r="64" spans="1:20">
      <c r="A64" s="265"/>
      <c r="B64" s="29">
        <v>57</v>
      </c>
      <c r="C64" s="47" t="s">
        <v>164</v>
      </c>
      <c r="D64" s="39" t="s">
        <v>434</v>
      </c>
      <c r="E64" s="85">
        <v>1600</v>
      </c>
      <c r="F64" s="85"/>
      <c r="G64" s="39" t="s">
        <v>434</v>
      </c>
      <c r="H64" s="39"/>
      <c r="I64" s="39" t="s">
        <v>421</v>
      </c>
      <c r="J64" s="39"/>
      <c r="K64" s="39"/>
      <c r="L64" s="39"/>
      <c r="M64" s="29"/>
      <c r="N64" s="41"/>
      <c r="O64" s="39"/>
      <c r="P64" s="39"/>
      <c r="Q64" s="39" t="s">
        <v>587</v>
      </c>
      <c r="R64" s="87"/>
      <c r="S64" s="87"/>
      <c r="T64" s="87"/>
    </row>
    <row r="65" spans="1:20" ht="24">
      <c r="A65" s="265"/>
      <c r="B65" s="29">
        <v>58</v>
      </c>
      <c r="C65" s="47" t="s">
        <v>168</v>
      </c>
      <c r="D65" s="39" t="s">
        <v>434</v>
      </c>
      <c r="E65" s="85">
        <v>452</v>
      </c>
      <c r="F65" s="85"/>
      <c r="G65" s="39" t="s">
        <v>434</v>
      </c>
      <c r="H65" s="39"/>
      <c r="I65" s="39" t="s">
        <v>421</v>
      </c>
      <c r="J65" s="39"/>
      <c r="K65" s="39"/>
      <c r="L65" s="39"/>
      <c r="M65" s="39"/>
      <c r="N65" s="39"/>
      <c r="O65" s="39"/>
      <c r="P65" s="39"/>
      <c r="Q65" s="39"/>
      <c r="R65" s="87"/>
      <c r="S65" s="87"/>
      <c r="T65" s="87"/>
    </row>
    <row r="66" spans="1:20">
      <c r="A66" s="265"/>
      <c r="B66" s="29">
        <v>59</v>
      </c>
      <c r="C66" s="47" t="s">
        <v>170</v>
      </c>
      <c r="D66" s="39" t="s">
        <v>434</v>
      </c>
      <c r="E66" s="85">
        <v>768</v>
      </c>
      <c r="F66" s="85"/>
      <c r="G66" s="39" t="s">
        <v>434</v>
      </c>
      <c r="H66" s="39"/>
      <c r="I66" s="39" t="s">
        <v>421</v>
      </c>
      <c r="J66" s="39"/>
      <c r="K66" s="39"/>
      <c r="L66" s="39"/>
      <c r="M66" s="39"/>
      <c r="N66" s="39"/>
      <c r="O66" s="39"/>
      <c r="P66" s="39"/>
      <c r="Q66" s="39"/>
      <c r="R66" s="87"/>
      <c r="S66" s="87"/>
      <c r="T66" s="87"/>
    </row>
    <row r="67" spans="1:20" ht="24">
      <c r="A67" s="265"/>
      <c r="B67" s="29">
        <v>60</v>
      </c>
      <c r="C67" s="47" t="s">
        <v>172</v>
      </c>
      <c r="D67" s="29" t="s">
        <v>434</v>
      </c>
      <c r="E67" s="87">
        <v>2600</v>
      </c>
      <c r="F67" s="87"/>
      <c r="G67" s="39" t="s">
        <v>434</v>
      </c>
      <c r="H67" s="39"/>
      <c r="I67" s="39" t="s">
        <v>421</v>
      </c>
      <c r="J67" s="29"/>
      <c r="K67" s="39"/>
      <c r="L67" s="39"/>
      <c r="M67" s="39"/>
      <c r="N67" s="39"/>
      <c r="O67" s="39"/>
      <c r="P67" s="39"/>
      <c r="Q67" s="39"/>
      <c r="R67" s="87"/>
      <c r="S67" s="87"/>
      <c r="T67" s="87"/>
    </row>
    <row r="68" spans="1:20" ht="24">
      <c r="A68" s="265"/>
      <c r="B68" s="29">
        <v>61</v>
      </c>
      <c r="C68" s="47" t="s">
        <v>176</v>
      </c>
      <c r="D68" s="39" t="s">
        <v>434</v>
      </c>
      <c r="E68" s="85">
        <v>353.9</v>
      </c>
      <c r="F68" s="85"/>
      <c r="G68" s="39" t="s">
        <v>421</v>
      </c>
      <c r="H68" s="39"/>
      <c r="I68" s="39" t="s">
        <v>421</v>
      </c>
      <c r="J68" s="39"/>
      <c r="K68" s="39"/>
      <c r="L68" s="39"/>
      <c r="M68" s="39"/>
      <c r="N68" s="39"/>
      <c r="O68" s="39"/>
      <c r="P68" s="39"/>
      <c r="Q68" s="39"/>
      <c r="R68" s="87"/>
      <c r="S68" s="87"/>
      <c r="T68" s="87"/>
    </row>
    <row r="69" spans="1:20" ht="24">
      <c r="A69" s="265"/>
      <c r="B69" s="29">
        <v>62</v>
      </c>
      <c r="C69" s="47" t="s">
        <v>180</v>
      </c>
      <c r="D69" s="39" t="s">
        <v>434</v>
      </c>
      <c r="E69" s="85">
        <v>920</v>
      </c>
      <c r="F69" s="85"/>
      <c r="G69" s="39" t="s">
        <v>434</v>
      </c>
      <c r="H69" s="39"/>
      <c r="I69" s="39" t="s">
        <v>421</v>
      </c>
      <c r="J69" s="39">
        <v>0.32</v>
      </c>
      <c r="K69" s="39">
        <v>0.32</v>
      </c>
      <c r="L69" s="39">
        <v>0.25</v>
      </c>
      <c r="M69" s="39"/>
      <c r="N69" s="39"/>
      <c r="O69" s="39"/>
      <c r="P69" s="39"/>
      <c r="Q69" s="39" t="s">
        <v>588</v>
      </c>
      <c r="R69" s="87"/>
      <c r="S69" s="87"/>
      <c r="T69" s="87"/>
    </row>
    <row r="70" spans="1:20" ht="24">
      <c r="A70" s="265"/>
      <c r="B70" s="29">
        <v>63</v>
      </c>
      <c r="C70" s="47" t="s">
        <v>184</v>
      </c>
      <c r="D70" s="92" t="s">
        <v>434</v>
      </c>
      <c r="E70" s="93">
        <v>735</v>
      </c>
      <c r="F70" s="93"/>
      <c r="G70" s="92" t="s">
        <v>434</v>
      </c>
      <c r="H70" s="92"/>
      <c r="I70" s="39" t="s">
        <v>421</v>
      </c>
      <c r="J70" s="92">
        <v>3.2000000000000001E-2</v>
      </c>
      <c r="K70" s="92">
        <v>3.2000000000000001E-2</v>
      </c>
      <c r="L70" s="92">
        <v>3.2000000000000001E-2</v>
      </c>
      <c r="M70" s="47"/>
      <c r="N70" s="47"/>
      <c r="O70" s="47"/>
      <c r="P70" s="47"/>
      <c r="Q70" s="47" t="s">
        <v>587</v>
      </c>
      <c r="R70" s="93"/>
      <c r="S70" s="93"/>
      <c r="T70" s="93"/>
    </row>
    <row r="71" spans="1:20" ht="24">
      <c r="A71" s="265"/>
      <c r="B71" s="29">
        <v>64</v>
      </c>
      <c r="C71" s="47" t="s">
        <v>189</v>
      </c>
      <c r="D71" s="39" t="s">
        <v>434</v>
      </c>
      <c r="E71" s="85">
        <v>482</v>
      </c>
      <c r="F71" s="85"/>
      <c r="G71" s="39" t="s">
        <v>434</v>
      </c>
      <c r="H71" s="39"/>
      <c r="I71" s="39" t="s">
        <v>421</v>
      </c>
      <c r="J71" s="39">
        <v>0.09</v>
      </c>
      <c r="K71" s="39">
        <v>0.06</v>
      </c>
      <c r="L71" s="39">
        <v>4.8000000000000001E-2</v>
      </c>
      <c r="M71" s="39"/>
      <c r="N71" s="39"/>
      <c r="O71" s="39"/>
      <c r="P71" s="39"/>
      <c r="Q71" s="47" t="s">
        <v>587</v>
      </c>
      <c r="R71" s="87"/>
      <c r="S71" s="87"/>
      <c r="T71" s="87"/>
    </row>
    <row r="72" spans="1:20" ht="24">
      <c r="A72" s="265"/>
      <c r="B72" s="29">
        <v>65</v>
      </c>
      <c r="C72" s="47" t="s">
        <v>193</v>
      </c>
      <c r="D72" s="39" t="s">
        <v>434</v>
      </c>
      <c r="E72" s="85">
        <v>730</v>
      </c>
      <c r="F72" s="85"/>
      <c r="G72" s="39" t="s">
        <v>434</v>
      </c>
      <c r="H72" s="39"/>
      <c r="I72" s="39" t="s">
        <v>421</v>
      </c>
      <c r="J72" s="39">
        <v>0.09</v>
      </c>
      <c r="K72" s="39">
        <v>0.06</v>
      </c>
      <c r="L72" s="39">
        <v>4.8000000000000001E-2</v>
      </c>
      <c r="M72" s="39"/>
      <c r="N72" s="39"/>
      <c r="O72" s="39"/>
      <c r="P72" s="39"/>
      <c r="Q72" s="47" t="s">
        <v>587</v>
      </c>
      <c r="R72" s="87"/>
      <c r="S72" s="87"/>
      <c r="T72" s="87"/>
    </row>
    <row r="73" spans="1:20" ht="24">
      <c r="A73" s="265"/>
      <c r="B73" s="29">
        <v>66</v>
      </c>
      <c r="C73" s="47" t="s">
        <v>195</v>
      </c>
      <c r="D73" s="29" t="s">
        <v>434</v>
      </c>
      <c r="E73" s="87">
        <v>2000</v>
      </c>
      <c r="F73" s="87"/>
      <c r="G73" s="29" t="s">
        <v>434</v>
      </c>
      <c r="H73" s="29"/>
      <c r="I73" s="39" t="s">
        <v>421</v>
      </c>
      <c r="J73" s="29"/>
      <c r="K73" s="29"/>
      <c r="L73" s="29"/>
      <c r="M73" s="39"/>
      <c r="N73" s="39"/>
      <c r="O73" s="39"/>
      <c r="P73" s="39"/>
      <c r="Q73" s="39"/>
      <c r="R73" s="87"/>
      <c r="S73" s="87"/>
      <c r="T73" s="87"/>
    </row>
    <row r="74" spans="1:20" ht="24">
      <c r="A74" s="265"/>
      <c r="B74" s="29">
        <v>67</v>
      </c>
      <c r="C74" s="47" t="s">
        <v>199</v>
      </c>
      <c r="D74" s="39" t="s">
        <v>421</v>
      </c>
      <c r="E74" s="85">
        <v>0</v>
      </c>
      <c r="F74" s="85"/>
      <c r="G74" s="39" t="s">
        <v>434</v>
      </c>
      <c r="H74" s="39"/>
      <c r="I74" s="39" t="s">
        <v>421</v>
      </c>
      <c r="J74" s="39"/>
      <c r="K74" s="39"/>
      <c r="L74" s="39"/>
      <c r="M74" s="39"/>
      <c r="N74" s="39"/>
      <c r="O74" s="39"/>
      <c r="P74" s="39"/>
      <c r="Q74" s="39"/>
      <c r="R74" s="87"/>
      <c r="S74" s="87"/>
      <c r="T74" s="87"/>
    </row>
    <row r="75" spans="1:20" ht="24">
      <c r="A75" s="265"/>
      <c r="B75" s="29">
        <v>68</v>
      </c>
      <c r="C75" s="47" t="s">
        <v>201</v>
      </c>
      <c r="D75" s="39" t="s">
        <v>421</v>
      </c>
      <c r="E75" s="85">
        <v>0</v>
      </c>
      <c r="F75" s="85"/>
      <c r="G75" s="39" t="s">
        <v>434</v>
      </c>
      <c r="H75" s="39"/>
      <c r="I75" s="39" t="s">
        <v>421</v>
      </c>
      <c r="J75" s="39"/>
      <c r="K75" s="39"/>
      <c r="L75" s="39"/>
      <c r="M75" s="39"/>
      <c r="N75" s="39"/>
      <c r="O75" s="39"/>
      <c r="P75" s="39"/>
      <c r="Q75" s="39"/>
      <c r="R75" s="87"/>
      <c r="S75" s="87"/>
      <c r="T75" s="87"/>
    </row>
    <row r="76" spans="1:20">
      <c r="A76" s="265"/>
      <c r="B76" s="29">
        <v>69</v>
      </c>
      <c r="C76" s="48" t="s">
        <v>205</v>
      </c>
      <c r="D76" s="48" t="s">
        <v>434</v>
      </c>
      <c r="E76" s="94">
        <v>833.72</v>
      </c>
      <c r="F76" s="94"/>
      <c r="G76" s="48" t="s">
        <v>434</v>
      </c>
      <c r="H76" s="48"/>
      <c r="I76" s="48" t="s">
        <v>421</v>
      </c>
      <c r="J76" s="48">
        <v>5.1999999999999998E-2</v>
      </c>
      <c r="K76" s="48">
        <v>5.1999999999999998E-2</v>
      </c>
      <c r="L76" s="48">
        <v>3.5999999999999997E-2</v>
      </c>
      <c r="M76" s="48"/>
      <c r="N76" s="48"/>
      <c r="O76" s="48"/>
      <c r="P76" s="48"/>
      <c r="Q76" s="28" t="s">
        <v>589</v>
      </c>
      <c r="R76" s="53"/>
      <c r="S76" s="94"/>
      <c r="T76" s="94"/>
    </row>
    <row r="77" spans="1:20">
      <c r="A77" s="265"/>
      <c r="B77" s="29">
        <v>70</v>
      </c>
      <c r="C77" s="48" t="s">
        <v>210</v>
      </c>
      <c r="D77" s="48" t="s">
        <v>434</v>
      </c>
      <c r="E77" s="94">
        <v>7107.3</v>
      </c>
      <c r="F77" s="94"/>
      <c r="G77" s="48" t="s">
        <v>434</v>
      </c>
      <c r="H77" s="48"/>
      <c r="I77" s="48" t="s">
        <v>421</v>
      </c>
      <c r="J77" s="48">
        <v>5.1999999999999998E-2</v>
      </c>
      <c r="K77" s="48">
        <v>5.1999999999999998E-2</v>
      </c>
      <c r="L77" s="48">
        <v>3.5999999999999997E-2</v>
      </c>
      <c r="M77" s="48"/>
      <c r="N77" s="48"/>
      <c r="O77" s="48"/>
      <c r="P77" s="48"/>
      <c r="Q77" s="28" t="s">
        <v>589</v>
      </c>
      <c r="R77" s="53"/>
      <c r="S77" s="94"/>
      <c r="T77" s="94"/>
    </row>
    <row r="78" spans="1:20" ht="24">
      <c r="A78" s="265"/>
      <c r="B78" s="29">
        <v>71</v>
      </c>
      <c r="C78" s="48" t="s">
        <v>212</v>
      </c>
      <c r="D78" s="60" t="s">
        <v>421</v>
      </c>
      <c r="E78" s="65">
        <v>0</v>
      </c>
      <c r="F78" s="65"/>
      <c r="G78" s="60" t="s">
        <v>434</v>
      </c>
      <c r="H78" s="60"/>
      <c r="I78" s="60" t="s">
        <v>421</v>
      </c>
      <c r="J78" s="25">
        <v>0.09</v>
      </c>
      <c r="K78" s="25">
        <v>0.09</v>
      </c>
      <c r="L78" s="25" t="s">
        <v>590</v>
      </c>
      <c r="M78" s="60"/>
      <c r="N78" s="60"/>
      <c r="O78" s="60"/>
      <c r="P78" s="60"/>
      <c r="Q78" s="48" t="s">
        <v>587</v>
      </c>
      <c r="R78" s="53"/>
      <c r="S78" s="65"/>
      <c r="T78" s="65"/>
    </row>
    <row r="79" spans="1:20">
      <c r="A79" s="265"/>
      <c r="B79" s="29">
        <v>72</v>
      </c>
      <c r="C79" s="47" t="s">
        <v>216</v>
      </c>
      <c r="D79" s="39" t="s">
        <v>434</v>
      </c>
      <c r="E79" s="85">
        <v>483</v>
      </c>
      <c r="F79" s="85"/>
      <c r="G79" s="39" t="s">
        <v>434</v>
      </c>
      <c r="H79" s="39"/>
      <c r="I79" s="39" t="s">
        <v>421</v>
      </c>
      <c r="J79" s="29">
        <v>5.3999999999999999E-2</v>
      </c>
      <c r="K79" s="29">
        <v>3.2000000000000001E-2</v>
      </c>
      <c r="L79" s="29">
        <v>3.2000000000000001E-2</v>
      </c>
      <c r="M79" s="39"/>
      <c r="N79" s="39"/>
      <c r="O79" s="39"/>
      <c r="P79" s="39"/>
      <c r="Q79" s="47" t="s">
        <v>587</v>
      </c>
      <c r="R79" s="87"/>
      <c r="S79" s="87"/>
      <c r="T79" s="87"/>
    </row>
    <row r="80" spans="1:20">
      <c r="A80" s="265"/>
      <c r="B80" s="29">
        <v>73</v>
      </c>
      <c r="C80" s="47" t="s">
        <v>221</v>
      </c>
      <c r="D80" s="39" t="s">
        <v>434</v>
      </c>
      <c r="E80" s="85">
        <v>509.66</v>
      </c>
      <c r="F80" s="85"/>
      <c r="G80" s="39" t="s">
        <v>434</v>
      </c>
      <c r="H80" s="39"/>
      <c r="I80" s="98" t="s">
        <v>434</v>
      </c>
      <c r="J80" s="98">
        <v>0.13800000000000001</v>
      </c>
      <c r="K80" s="98">
        <v>0.13800000000000001</v>
      </c>
      <c r="L80" s="98">
        <v>6.9000000000000006E-2</v>
      </c>
      <c r="M80" s="99"/>
      <c r="N80" s="39"/>
      <c r="O80" s="39"/>
      <c r="P80" s="39"/>
      <c r="Q80" s="47" t="s">
        <v>587</v>
      </c>
      <c r="R80" s="87"/>
      <c r="S80" s="85"/>
      <c r="T80" s="85"/>
    </row>
    <row r="81" spans="1:20">
      <c r="A81" s="265"/>
      <c r="B81" s="29">
        <v>74</v>
      </c>
      <c r="C81" s="47" t="s">
        <v>225</v>
      </c>
      <c r="D81" s="39" t="s">
        <v>434</v>
      </c>
      <c r="E81" s="85">
        <v>550</v>
      </c>
      <c r="F81" s="85"/>
      <c r="G81" s="39" t="s">
        <v>434</v>
      </c>
      <c r="H81" s="39"/>
      <c r="I81" s="98" t="s">
        <v>434</v>
      </c>
      <c r="J81" s="98">
        <v>0.13800000000000001</v>
      </c>
      <c r="K81" s="98">
        <v>0.13800000000000001</v>
      </c>
      <c r="L81" s="98">
        <v>6.9000000000000006E-2</v>
      </c>
      <c r="M81" s="99"/>
      <c r="N81" s="39"/>
      <c r="O81" s="39"/>
      <c r="P81" s="39"/>
      <c r="Q81" s="47" t="s">
        <v>587</v>
      </c>
      <c r="R81" s="87"/>
      <c r="S81" s="85"/>
      <c r="T81" s="85"/>
    </row>
    <row r="82" spans="1:20" ht="24">
      <c r="A82" s="265"/>
      <c r="B82" s="29">
        <v>75</v>
      </c>
      <c r="C82" s="47" t="s">
        <v>226</v>
      </c>
      <c r="D82" s="39" t="s">
        <v>434</v>
      </c>
      <c r="E82" s="85">
        <v>523</v>
      </c>
      <c r="F82" s="85"/>
      <c r="G82" s="39" t="s">
        <v>434</v>
      </c>
      <c r="H82" s="39"/>
      <c r="I82" s="98" t="s">
        <v>434</v>
      </c>
      <c r="J82" s="98">
        <v>0.13800000000000001</v>
      </c>
      <c r="K82" s="98">
        <v>0.13800000000000001</v>
      </c>
      <c r="L82" s="98">
        <v>6.9000000000000006E-2</v>
      </c>
      <c r="M82" s="99"/>
      <c r="N82" s="39"/>
      <c r="O82" s="39"/>
      <c r="P82" s="39"/>
      <c r="Q82" s="47" t="s">
        <v>587</v>
      </c>
      <c r="R82" s="87"/>
      <c r="S82" s="85"/>
      <c r="T82" s="85"/>
    </row>
    <row r="83" spans="1:20">
      <c r="A83" s="265"/>
      <c r="B83" s="29">
        <v>76</v>
      </c>
      <c r="C83" s="47" t="s">
        <v>228</v>
      </c>
      <c r="D83" s="39" t="s">
        <v>434</v>
      </c>
      <c r="E83" s="85">
        <v>563</v>
      </c>
      <c r="F83" s="85"/>
      <c r="G83" s="39" t="s">
        <v>434</v>
      </c>
      <c r="H83" s="39"/>
      <c r="I83" s="98" t="s">
        <v>434</v>
      </c>
      <c r="J83" s="98">
        <v>0.13800000000000001</v>
      </c>
      <c r="K83" s="98">
        <v>0.13800000000000001</v>
      </c>
      <c r="L83" s="98">
        <v>6.9000000000000006E-2</v>
      </c>
      <c r="M83" s="99"/>
      <c r="N83" s="39"/>
      <c r="O83" s="39"/>
      <c r="P83" s="39"/>
      <c r="Q83" s="47" t="s">
        <v>587</v>
      </c>
      <c r="R83" s="87"/>
      <c r="S83" s="85"/>
      <c r="T83" s="85"/>
    </row>
    <row r="84" spans="1:20">
      <c r="A84" s="242"/>
      <c r="B84" s="29" t="s">
        <v>437</v>
      </c>
      <c r="C84" s="39"/>
      <c r="D84" s="29"/>
      <c r="E84" s="87">
        <f>SUM(E8:E83)</f>
        <v>69424.290000000008</v>
      </c>
      <c r="F84" s="87"/>
      <c r="G84" s="95"/>
      <c r="H84" s="95"/>
      <c r="I84" s="95"/>
      <c r="J84" s="95"/>
      <c r="K84" s="95"/>
      <c r="L84" s="95"/>
      <c r="M84" s="95"/>
      <c r="N84" s="95"/>
      <c r="O84" s="95"/>
      <c r="P84" s="95"/>
      <c r="Q84" s="95"/>
      <c r="R84" s="87"/>
      <c r="S84" s="87"/>
      <c r="T84" s="87"/>
    </row>
    <row r="85" spans="1:20" ht="24">
      <c r="A85" s="241" t="s">
        <v>229</v>
      </c>
      <c r="B85" s="29">
        <v>1</v>
      </c>
      <c r="C85" s="39" t="s">
        <v>230</v>
      </c>
      <c r="D85" s="29" t="s">
        <v>434</v>
      </c>
      <c r="E85" s="87">
        <v>23050</v>
      </c>
      <c r="F85" s="87"/>
      <c r="G85" s="95" t="s">
        <v>434</v>
      </c>
      <c r="H85" s="95"/>
      <c r="I85" s="95" t="s">
        <v>421</v>
      </c>
      <c r="J85" s="100">
        <v>0.1</v>
      </c>
      <c r="K85" s="100">
        <v>0.1</v>
      </c>
      <c r="L85" s="100">
        <v>0.1</v>
      </c>
      <c r="M85" s="95"/>
      <c r="N85" s="95"/>
      <c r="O85" s="95"/>
      <c r="P85" s="95"/>
      <c r="Q85" s="47" t="s">
        <v>587</v>
      </c>
      <c r="R85" s="87"/>
      <c r="S85" s="87"/>
      <c r="T85" s="87"/>
    </row>
    <row r="86" spans="1:20" ht="24">
      <c r="A86" s="265"/>
      <c r="B86" s="29">
        <v>2</v>
      </c>
      <c r="C86" s="47" t="s">
        <v>235</v>
      </c>
      <c r="D86" s="39" t="s">
        <v>434</v>
      </c>
      <c r="E86" s="85">
        <v>6841</v>
      </c>
      <c r="F86" s="85"/>
      <c r="G86" s="39" t="s">
        <v>434</v>
      </c>
      <c r="H86" s="39"/>
      <c r="I86" s="95" t="s">
        <v>421</v>
      </c>
      <c r="J86" s="39">
        <v>0.18</v>
      </c>
      <c r="K86" s="39">
        <v>0.18</v>
      </c>
      <c r="L86" s="39">
        <v>0.18</v>
      </c>
      <c r="M86" s="39"/>
      <c r="N86" s="39"/>
      <c r="O86" s="39"/>
      <c r="P86" s="39"/>
      <c r="Q86" s="47" t="s">
        <v>587</v>
      </c>
      <c r="R86" s="87"/>
      <c r="S86" s="85"/>
      <c r="T86" s="85"/>
    </row>
    <row r="87" spans="1:20" ht="24">
      <c r="A87" s="265"/>
      <c r="B87" s="29">
        <v>3</v>
      </c>
      <c r="C87" s="47" t="s">
        <v>239</v>
      </c>
      <c r="D87" s="39" t="s">
        <v>434</v>
      </c>
      <c r="E87" s="85">
        <v>5424</v>
      </c>
      <c r="F87" s="85"/>
      <c r="G87" s="39" t="s">
        <v>434</v>
      </c>
      <c r="H87" s="39"/>
      <c r="I87" s="95" t="s">
        <v>421</v>
      </c>
      <c r="J87" s="39">
        <v>0.18</v>
      </c>
      <c r="K87" s="39">
        <v>0.18</v>
      </c>
      <c r="L87" s="39">
        <v>0.18</v>
      </c>
      <c r="M87" s="39"/>
      <c r="N87" s="39"/>
      <c r="O87" s="39"/>
      <c r="P87" s="39"/>
      <c r="Q87" s="47" t="s">
        <v>587</v>
      </c>
      <c r="R87" s="87"/>
      <c r="S87" s="85"/>
      <c r="T87" s="85"/>
    </row>
    <row r="88" spans="1:20" ht="24">
      <c r="A88" s="265"/>
      <c r="B88" s="29">
        <v>4</v>
      </c>
      <c r="C88" s="47" t="s">
        <v>241</v>
      </c>
      <c r="D88" s="39" t="s">
        <v>434</v>
      </c>
      <c r="E88" s="85">
        <v>2945</v>
      </c>
      <c r="F88" s="85"/>
      <c r="G88" s="39" t="s">
        <v>434</v>
      </c>
      <c r="H88" s="39"/>
      <c r="I88" s="95" t="s">
        <v>421</v>
      </c>
      <c r="J88" s="39">
        <v>0.18</v>
      </c>
      <c r="K88" s="39">
        <v>0.18</v>
      </c>
      <c r="L88" s="39">
        <v>0.18</v>
      </c>
      <c r="M88" s="39"/>
      <c r="N88" s="39"/>
      <c r="O88" s="39"/>
      <c r="P88" s="39"/>
      <c r="Q88" s="47" t="s">
        <v>587</v>
      </c>
      <c r="R88" s="87"/>
      <c r="S88" s="85"/>
      <c r="T88" s="85"/>
    </row>
    <row r="89" spans="1:20" ht="24">
      <c r="A89" s="265"/>
      <c r="B89" s="29">
        <v>5</v>
      </c>
      <c r="C89" s="47" t="s">
        <v>243</v>
      </c>
      <c r="D89" s="39" t="s">
        <v>434</v>
      </c>
      <c r="E89" s="85">
        <v>1751</v>
      </c>
      <c r="F89" s="85"/>
      <c r="G89" s="39" t="s">
        <v>434</v>
      </c>
      <c r="H89" s="39"/>
      <c r="I89" s="39" t="s">
        <v>434</v>
      </c>
      <c r="J89" s="39">
        <v>0.17</v>
      </c>
      <c r="K89" s="39">
        <v>0.12</v>
      </c>
      <c r="L89" s="39">
        <v>0.08</v>
      </c>
      <c r="M89" s="39"/>
      <c r="N89" s="39"/>
      <c r="O89" s="39"/>
      <c r="P89" s="39"/>
      <c r="Q89" s="47" t="s">
        <v>587</v>
      </c>
      <c r="R89" s="87"/>
      <c r="S89" s="85"/>
      <c r="T89" s="85"/>
    </row>
    <row r="90" spans="1:20">
      <c r="A90" s="265"/>
      <c r="B90" s="29">
        <v>6</v>
      </c>
      <c r="C90" s="47" t="s">
        <v>247</v>
      </c>
      <c r="D90" s="39" t="s">
        <v>434</v>
      </c>
      <c r="E90" s="85">
        <v>2521</v>
      </c>
      <c r="F90" s="85"/>
      <c r="G90" s="39" t="s">
        <v>434</v>
      </c>
      <c r="H90" s="39"/>
      <c r="I90" s="39" t="s">
        <v>421</v>
      </c>
      <c r="J90" s="39">
        <v>0.11</v>
      </c>
      <c r="K90" s="39">
        <v>7.0000000000000007E-2</v>
      </c>
      <c r="L90" s="39">
        <v>7.0000000000000007E-2</v>
      </c>
      <c r="M90" s="39"/>
      <c r="N90" s="39"/>
      <c r="O90" s="39"/>
      <c r="P90" s="39"/>
      <c r="Q90" s="47" t="s">
        <v>587</v>
      </c>
      <c r="R90" s="87"/>
      <c r="S90" s="85"/>
      <c r="T90" s="85"/>
    </row>
    <row r="91" spans="1:20" ht="24">
      <c r="A91" s="265"/>
      <c r="B91" s="29">
        <v>7</v>
      </c>
      <c r="C91" s="47" t="s">
        <v>251</v>
      </c>
      <c r="D91" s="39" t="s">
        <v>434</v>
      </c>
      <c r="E91" s="85">
        <v>928.35</v>
      </c>
      <c r="F91" s="85"/>
      <c r="G91" s="39" t="s">
        <v>421</v>
      </c>
      <c r="H91" s="39"/>
      <c r="I91" s="39" t="s">
        <v>421</v>
      </c>
      <c r="J91" s="39" t="s">
        <v>591</v>
      </c>
      <c r="K91" s="39" t="s">
        <v>591</v>
      </c>
      <c r="L91" s="39" t="s">
        <v>592</v>
      </c>
      <c r="M91" s="39"/>
      <c r="N91" s="39"/>
      <c r="O91" s="39"/>
      <c r="P91" s="39"/>
      <c r="Q91" s="47" t="s">
        <v>587</v>
      </c>
      <c r="R91" s="87"/>
      <c r="S91" s="85"/>
      <c r="T91" s="85"/>
    </row>
    <row r="92" spans="1:20" ht="24">
      <c r="A92" s="265"/>
      <c r="B92" s="29">
        <v>8</v>
      </c>
      <c r="C92" s="47" t="s">
        <v>255</v>
      </c>
      <c r="D92" s="39" t="s">
        <v>434</v>
      </c>
      <c r="E92" s="85">
        <v>1000</v>
      </c>
      <c r="F92" s="85"/>
      <c r="G92" s="39" t="s">
        <v>421</v>
      </c>
      <c r="H92" s="39"/>
      <c r="I92" s="39" t="s">
        <v>421</v>
      </c>
      <c r="J92" s="39"/>
      <c r="K92" s="39"/>
      <c r="L92" s="39"/>
      <c r="M92" s="39"/>
      <c r="N92" s="39"/>
      <c r="O92" s="39"/>
      <c r="P92" s="39"/>
      <c r="Q92" s="47"/>
      <c r="R92" s="87"/>
      <c r="S92" s="85"/>
      <c r="T92" s="85"/>
    </row>
    <row r="93" spans="1:20" ht="24">
      <c r="A93" s="265"/>
      <c r="B93" s="29">
        <v>9</v>
      </c>
      <c r="C93" s="47" t="s">
        <v>259</v>
      </c>
      <c r="D93" s="39" t="s">
        <v>434</v>
      </c>
      <c r="E93" s="85">
        <v>3956</v>
      </c>
      <c r="F93" s="85"/>
      <c r="G93" s="39" t="s">
        <v>434</v>
      </c>
      <c r="H93" s="39"/>
      <c r="I93" s="39" t="s">
        <v>421</v>
      </c>
      <c r="J93" s="39" t="s">
        <v>593</v>
      </c>
      <c r="K93" s="39" t="s">
        <v>593</v>
      </c>
      <c r="L93" s="39" t="s">
        <v>594</v>
      </c>
      <c r="M93" s="39"/>
      <c r="N93" s="39"/>
      <c r="O93" s="39"/>
      <c r="P93" s="39"/>
      <c r="Q93" s="47" t="s">
        <v>587</v>
      </c>
      <c r="R93" s="87"/>
      <c r="S93" s="85"/>
      <c r="T93" s="85"/>
    </row>
    <row r="94" spans="1:20">
      <c r="A94" s="265"/>
      <c r="B94" s="29">
        <v>10</v>
      </c>
      <c r="C94" s="47" t="s">
        <v>260</v>
      </c>
      <c r="D94" s="39" t="s">
        <v>434</v>
      </c>
      <c r="E94" s="85">
        <v>2086</v>
      </c>
      <c r="F94" s="85"/>
      <c r="G94" s="39" t="s">
        <v>434</v>
      </c>
      <c r="H94" s="39"/>
      <c r="I94" s="39" t="s">
        <v>421</v>
      </c>
      <c r="J94" s="39"/>
      <c r="K94" s="39" t="s">
        <v>595</v>
      </c>
      <c r="L94" s="39" t="s">
        <v>596</v>
      </c>
      <c r="M94" s="39"/>
      <c r="N94" s="39"/>
      <c r="O94" s="39"/>
      <c r="P94" s="39"/>
      <c r="Q94" s="47" t="s">
        <v>587</v>
      </c>
      <c r="R94" s="87"/>
      <c r="S94" s="85"/>
      <c r="T94" s="85"/>
    </row>
    <row r="95" spans="1:20">
      <c r="A95" s="265"/>
      <c r="B95" s="29">
        <v>11</v>
      </c>
      <c r="C95" s="47" t="s">
        <v>264</v>
      </c>
      <c r="D95" s="29" t="s">
        <v>434</v>
      </c>
      <c r="E95" s="87">
        <v>6561</v>
      </c>
      <c r="F95" s="87"/>
      <c r="G95" s="29" t="s">
        <v>434</v>
      </c>
      <c r="H95" s="29"/>
      <c r="I95" s="39" t="s">
        <v>421</v>
      </c>
      <c r="J95" s="29"/>
      <c r="K95" s="29"/>
      <c r="L95" s="29"/>
      <c r="M95" s="39"/>
      <c r="N95" s="39"/>
      <c r="O95" s="39"/>
      <c r="P95" s="39"/>
      <c r="Q95" s="47"/>
      <c r="R95" s="87"/>
      <c r="S95" s="87"/>
      <c r="T95" s="87"/>
    </row>
    <row r="96" spans="1:20">
      <c r="A96" s="265"/>
      <c r="B96" s="29">
        <v>12</v>
      </c>
      <c r="C96" s="47" t="s">
        <v>266</v>
      </c>
      <c r="D96" s="29" t="s">
        <v>434</v>
      </c>
      <c r="E96" s="87">
        <v>5341.9</v>
      </c>
      <c r="F96" s="87"/>
      <c r="G96" s="29" t="s">
        <v>434</v>
      </c>
      <c r="H96" s="29"/>
      <c r="I96" s="39" t="s">
        <v>421</v>
      </c>
      <c r="J96" s="29"/>
      <c r="K96" s="29"/>
      <c r="L96" s="29"/>
      <c r="M96" s="39"/>
      <c r="N96" s="39"/>
      <c r="O96" s="39"/>
      <c r="P96" s="39"/>
      <c r="Q96" s="39"/>
      <c r="R96" s="87"/>
      <c r="S96" s="87"/>
      <c r="T96" s="87"/>
    </row>
    <row r="97" spans="1:20">
      <c r="A97" s="265"/>
      <c r="B97" s="29">
        <v>13</v>
      </c>
      <c r="C97" s="47" t="s">
        <v>270</v>
      </c>
      <c r="D97" s="29" t="s">
        <v>434</v>
      </c>
      <c r="E97" s="87">
        <v>5659</v>
      </c>
      <c r="F97" s="87"/>
      <c r="G97" s="29" t="s">
        <v>434</v>
      </c>
      <c r="H97" s="29"/>
      <c r="I97" s="39" t="s">
        <v>421</v>
      </c>
      <c r="J97" s="29"/>
      <c r="K97" s="29"/>
      <c r="L97" s="29"/>
      <c r="M97" s="39"/>
      <c r="N97" s="39"/>
      <c r="O97" s="39"/>
      <c r="P97" s="39"/>
      <c r="Q97" s="39"/>
      <c r="R97" s="87"/>
      <c r="S97" s="87"/>
      <c r="T97" s="87"/>
    </row>
    <row r="98" spans="1:20" ht="24">
      <c r="A98" s="265"/>
      <c r="B98" s="29">
        <v>14</v>
      </c>
      <c r="C98" s="47" t="s">
        <v>272</v>
      </c>
      <c r="D98" s="29" t="s">
        <v>434</v>
      </c>
      <c r="E98" s="87">
        <v>1918.3</v>
      </c>
      <c r="F98" s="87"/>
      <c r="G98" s="29" t="s">
        <v>434</v>
      </c>
      <c r="H98" s="29"/>
      <c r="I98" s="39" t="s">
        <v>421</v>
      </c>
      <c r="J98" s="29">
        <v>7.0000000000000007E-2</v>
      </c>
      <c r="K98" s="29">
        <v>7.0000000000000007E-2</v>
      </c>
      <c r="L98" s="29">
        <v>7.0000000000000007E-2</v>
      </c>
      <c r="M98" s="39"/>
      <c r="N98" s="39"/>
      <c r="O98" s="39"/>
      <c r="P98" s="39"/>
      <c r="Q98" s="39"/>
      <c r="R98" s="87"/>
      <c r="S98" s="87"/>
      <c r="T98" s="87"/>
    </row>
    <row r="99" spans="1:20" ht="24">
      <c r="A99" s="265"/>
      <c r="B99" s="29">
        <v>15</v>
      </c>
      <c r="C99" s="47" t="s">
        <v>275</v>
      </c>
      <c r="D99" s="29" t="s">
        <v>434</v>
      </c>
      <c r="E99" s="87">
        <v>2851</v>
      </c>
      <c r="F99" s="87"/>
      <c r="G99" s="29" t="s">
        <v>434</v>
      </c>
      <c r="H99" s="29"/>
      <c r="I99" s="39" t="s">
        <v>421</v>
      </c>
      <c r="J99" s="29"/>
      <c r="K99" s="29"/>
      <c r="L99" s="29"/>
      <c r="M99" s="39"/>
      <c r="N99" s="39"/>
      <c r="O99" s="39"/>
      <c r="P99" s="39"/>
      <c r="Q99" s="47"/>
      <c r="R99" s="87"/>
      <c r="S99" s="87"/>
      <c r="T99" s="87"/>
    </row>
    <row r="100" spans="1:20" ht="24">
      <c r="A100" s="265"/>
      <c r="B100" s="29">
        <v>16</v>
      </c>
      <c r="C100" s="47" t="s">
        <v>277</v>
      </c>
      <c r="D100" s="29" t="s">
        <v>434</v>
      </c>
      <c r="E100" s="87">
        <v>6355</v>
      </c>
      <c r="F100" s="87"/>
      <c r="G100" s="29" t="s">
        <v>434</v>
      </c>
      <c r="H100" s="29"/>
      <c r="I100" s="39" t="s">
        <v>421</v>
      </c>
      <c r="J100" s="29"/>
      <c r="K100" s="29"/>
      <c r="L100" s="29"/>
      <c r="M100" s="39"/>
      <c r="N100" s="39"/>
      <c r="O100" s="39"/>
      <c r="P100" s="39"/>
      <c r="Q100" s="47" t="s">
        <v>587</v>
      </c>
      <c r="R100" s="87"/>
      <c r="S100" s="87"/>
      <c r="T100" s="87"/>
    </row>
    <row r="101" spans="1:20" ht="24">
      <c r="A101" s="265"/>
      <c r="B101" s="29">
        <v>17</v>
      </c>
      <c r="C101" s="47" t="s">
        <v>279</v>
      </c>
      <c r="D101" s="29" t="s">
        <v>434</v>
      </c>
      <c r="E101" s="87">
        <v>5991</v>
      </c>
      <c r="F101" s="87"/>
      <c r="G101" s="29" t="s">
        <v>434</v>
      </c>
      <c r="H101" s="29"/>
      <c r="I101" s="29" t="s">
        <v>421</v>
      </c>
      <c r="J101" s="29"/>
      <c r="K101" s="29"/>
      <c r="L101" s="29"/>
      <c r="M101" s="29"/>
      <c r="N101" s="29"/>
      <c r="O101" s="29"/>
      <c r="P101" s="29"/>
      <c r="Q101" s="29"/>
      <c r="R101" s="87"/>
      <c r="S101" s="87"/>
      <c r="T101" s="87"/>
    </row>
    <row r="102" spans="1:20" ht="24">
      <c r="A102" s="265"/>
      <c r="B102" s="29">
        <v>18</v>
      </c>
      <c r="C102" s="47" t="s">
        <v>283</v>
      </c>
      <c r="D102" s="39" t="s">
        <v>434</v>
      </c>
      <c r="E102" s="85">
        <v>4700</v>
      </c>
      <c r="F102" s="85"/>
      <c r="G102" s="39" t="s">
        <v>434</v>
      </c>
      <c r="H102" s="39"/>
      <c r="I102" s="39" t="s">
        <v>421</v>
      </c>
      <c r="J102" s="39">
        <v>0.1</v>
      </c>
      <c r="K102" s="39">
        <v>0.1</v>
      </c>
      <c r="L102" s="39">
        <v>0.1</v>
      </c>
      <c r="M102" s="39"/>
      <c r="N102" s="39"/>
      <c r="O102" s="39"/>
      <c r="P102" s="39"/>
      <c r="Q102" s="47" t="s">
        <v>587</v>
      </c>
      <c r="R102" s="87"/>
      <c r="S102" s="87"/>
      <c r="T102" s="87"/>
    </row>
    <row r="103" spans="1:20" ht="24">
      <c r="A103" s="265"/>
      <c r="B103" s="29">
        <v>19</v>
      </c>
      <c r="C103" s="47" t="s">
        <v>285</v>
      </c>
      <c r="D103" s="29" t="s">
        <v>434</v>
      </c>
      <c r="E103" s="87">
        <v>1487</v>
      </c>
      <c r="F103" s="87"/>
      <c r="G103" s="39" t="s">
        <v>434</v>
      </c>
      <c r="H103" s="39"/>
      <c r="I103" s="39" t="s">
        <v>421</v>
      </c>
      <c r="J103" s="29"/>
      <c r="K103" s="29"/>
      <c r="L103" s="29"/>
      <c r="M103" s="39"/>
      <c r="N103" s="39"/>
      <c r="O103" s="39"/>
      <c r="P103" s="39"/>
      <c r="Q103" s="47" t="s">
        <v>587</v>
      </c>
      <c r="R103" s="87"/>
      <c r="S103" s="87"/>
      <c r="T103" s="87"/>
    </row>
    <row r="104" spans="1:20" ht="24">
      <c r="A104" s="265"/>
      <c r="B104" s="29">
        <v>20</v>
      </c>
      <c r="C104" s="47" t="s">
        <v>287</v>
      </c>
      <c r="D104" s="39" t="s">
        <v>434</v>
      </c>
      <c r="E104" s="85">
        <v>4576</v>
      </c>
      <c r="F104" s="85"/>
      <c r="G104" s="39" t="s">
        <v>434</v>
      </c>
      <c r="H104" s="39"/>
      <c r="I104" s="39" t="s">
        <v>421</v>
      </c>
      <c r="J104" s="39">
        <v>0.27400000000000002</v>
      </c>
      <c r="K104" s="39">
        <v>5.2999999999999999E-2</v>
      </c>
      <c r="L104" s="39">
        <v>5.2999999999999999E-2</v>
      </c>
      <c r="M104" s="39"/>
      <c r="N104" s="39"/>
      <c r="O104" s="39"/>
      <c r="P104" s="39"/>
      <c r="Q104" s="47" t="s">
        <v>587</v>
      </c>
      <c r="R104" s="87"/>
      <c r="S104" s="85"/>
      <c r="T104" s="85"/>
    </row>
    <row r="105" spans="1:20" ht="24">
      <c r="A105" s="265"/>
      <c r="B105" s="29">
        <v>21</v>
      </c>
      <c r="C105" s="47" t="s">
        <v>288</v>
      </c>
      <c r="D105" s="39" t="s">
        <v>434</v>
      </c>
      <c r="E105" s="85">
        <v>3100</v>
      </c>
      <c r="F105" s="85"/>
      <c r="G105" s="39" t="s">
        <v>434</v>
      </c>
      <c r="H105" s="39"/>
      <c r="I105" s="39" t="s">
        <v>421</v>
      </c>
      <c r="J105" s="39">
        <v>0.36499999999999999</v>
      </c>
      <c r="K105" s="39">
        <v>7.9000000000000001E-2</v>
      </c>
      <c r="L105" s="39">
        <v>7.9000000000000001E-2</v>
      </c>
      <c r="M105" s="39"/>
      <c r="N105" s="39"/>
      <c r="O105" s="39"/>
      <c r="P105" s="39"/>
      <c r="Q105" s="47" t="s">
        <v>587</v>
      </c>
      <c r="R105" s="87"/>
      <c r="S105" s="85"/>
      <c r="T105" s="85"/>
    </row>
    <row r="106" spans="1:20" ht="24">
      <c r="A106" s="265"/>
      <c r="B106" s="29">
        <v>22</v>
      </c>
      <c r="C106" s="47" t="s">
        <v>289</v>
      </c>
      <c r="D106" s="39" t="s">
        <v>434</v>
      </c>
      <c r="E106" s="85">
        <v>85440</v>
      </c>
      <c r="F106" s="85"/>
      <c r="G106" s="39" t="s">
        <v>434</v>
      </c>
      <c r="H106" s="39"/>
      <c r="I106" s="39" t="s">
        <v>421</v>
      </c>
      <c r="J106" s="29"/>
      <c r="K106" s="29"/>
      <c r="L106" s="29"/>
      <c r="M106" s="39"/>
      <c r="N106" s="39"/>
      <c r="O106" s="39"/>
      <c r="P106" s="39"/>
      <c r="Q106" s="39" t="s">
        <v>588</v>
      </c>
      <c r="R106" s="87"/>
      <c r="S106" s="87"/>
      <c r="T106" s="87"/>
    </row>
    <row r="107" spans="1:20">
      <c r="A107" s="265"/>
      <c r="B107" s="29">
        <v>23</v>
      </c>
      <c r="C107" s="47" t="s">
        <v>291</v>
      </c>
      <c r="D107" s="39" t="s">
        <v>434</v>
      </c>
      <c r="E107" s="85">
        <v>2700</v>
      </c>
      <c r="F107" s="85"/>
      <c r="G107" s="39" t="s">
        <v>434</v>
      </c>
      <c r="H107" s="39"/>
      <c r="I107" s="39" t="s">
        <v>597</v>
      </c>
      <c r="J107" s="39"/>
      <c r="K107" s="39"/>
      <c r="L107" s="39"/>
      <c r="M107" s="39"/>
      <c r="N107" s="39"/>
      <c r="O107" s="39"/>
      <c r="P107" s="39"/>
      <c r="Q107" s="39" t="s">
        <v>598</v>
      </c>
      <c r="R107" s="87"/>
      <c r="S107" s="87"/>
      <c r="T107" s="87"/>
    </row>
    <row r="108" spans="1:20" ht="24">
      <c r="A108" s="265"/>
      <c r="B108" s="29">
        <v>24</v>
      </c>
      <c r="C108" s="47" t="s">
        <v>293</v>
      </c>
      <c r="D108" s="39" t="s">
        <v>434</v>
      </c>
      <c r="E108" s="85">
        <v>3569.04</v>
      </c>
      <c r="F108" s="85"/>
      <c r="G108" s="39" t="s">
        <v>434</v>
      </c>
      <c r="H108" s="39"/>
      <c r="I108" s="39" t="s">
        <v>421</v>
      </c>
      <c r="J108" s="39"/>
      <c r="K108" s="39"/>
      <c r="L108" s="39"/>
      <c r="M108" s="39"/>
      <c r="N108" s="39"/>
      <c r="O108" s="39"/>
      <c r="P108" s="39"/>
      <c r="Q108" s="39" t="s">
        <v>598</v>
      </c>
      <c r="R108" s="87"/>
      <c r="S108" s="87"/>
      <c r="T108" s="87"/>
    </row>
    <row r="109" spans="1:20" ht="24">
      <c r="A109" s="265"/>
      <c r="B109" s="29">
        <v>25</v>
      </c>
      <c r="C109" s="47" t="s">
        <v>297</v>
      </c>
      <c r="D109" s="39" t="s">
        <v>434</v>
      </c>
      <c r="E109" s="85">
        <v>992</v>
      </c>
      <c r="F109" s="85"/>
      <c r="G109" s="39" t="s">
        <v>421</v>
      </c>
      <c r="H109" s="39"/>
      <c r="I109" s="39" t="s">
        <v>421</v>
      </c>
      <c r="J109" s="39">
        <v>0.49</v>
      </c>
      <c r="K109" s="39">
        <v>7.0000000000000007E-2</v>
      </c>
      <c r="L109" s="39">
        <v>0.2</v>
      </c>
      <c r="M109" s="39"/>
      <c r="N109" s="39"/>
      <c r="O109" s="39"/>
      <c r="P109" s="39"/>
      <c r="Q109" s="39" t="s">
        <v>598</v>
      </c>
      <c r="R109" s="87"/>
      <c r="S109" s="85"/>
      <c r="T109" s="85"/>
    </row>
    <row r="110" spans="1:20" ht="24">
      <c r="A110" s="265"/>
      <c r="B110" s="29">
        <v>26</v>
      </c>
      <c r="C110" s="47" t="s">
        <v>299</v>
      </c>
      <c r="D110" s="29" t="s">
        <v>434</v>
      </c>
      <c r="E110" s="87">
        <v>2100</v>
      </c>
      <c r="F110" s="87"/>
      <c r="G110" s="29" t="s">
        <v>434</v>
      </c>
      <c r="H110" s="29"/>
      <c r="I110" s="29" t="s">
        <v>421</v>
      </c>
      <c r="J110" s="29">
        <v>0.16</v>
      </c>
      <c r="K110" s="29">
        <v>0.16</v>
      </c>
      <c r="L110" s="29">
        <v>0.16</v>
      </c>
      <c r="M110" s="29"/>
      <c r="N110" s="29"/>
      <c r="O110" s="29"/>
      <c r="P110" s="29"/>
      <c r="Q110" s="29"/>
      <c r="R110" s="87"/>
      <c r="S110" s="87"/>
      <c r="T110" s="87"/>
    </row>
    <row r="111" spans="1:20" ht="24">
      <c r="A111" s="265"/>
      <c r="B111" s="29">
        <v>27</v>
      </c>
      <c r="C111" s="47" t="s">
        <v>301</v>
      </c>
      <c r="D111" s="29" t="s">
        <v>434</v>
      </c>
      <c r="E111" s="87">
        <v>4007</v>
      </c>
      <c r="F111" s="87"/>
      <c r="G111" s="29" t="s">
        <v>434</v>
      </c>
      <c r="H111" s="29"/>
      <c r="I111" s="29" t="s">
        <v>421</v>
      </c>
      <c r="J111" s="29">
        <v>0.06</v>
      </c>
      <c r="K111" s="29">
        <v>0.06</v>
      </c>
      <c r="L111" s="29">
        <v>0.06</v>
      </c>
      <c r="M111" s="39"/>
      <c r="N111" s="39"/>
      <c r="O111" s="39"/>
      <c r="P111" s="39"/>
      <c r="Q111" s="39" t="s">
        <v>587</v>
      </c>
      <c r="R111" s="87"/>
      <c r="S111" s="87"/>
      <c r="T111" s="87"/>
    </row>
    <row r="112" spans="1:20">
      <c r="A112" s="265"/>
      <c r="B112" s="29">
        <v>28</v>
      </c>
      <c r="C112" s="47" t="s">
        <v>305</v>
      </c>
      <c r="D112" s="29" t="s">
        <v>434</v>
      </c>
      <c r="E112" s="87">
        <v>8336</v>
      </c>
      <c r="F112" s="87"/>
      <c r="G112" s="29" t="s">
        <v>421</v>
      </c>
      <c r="H112" s="29"/>
      <c r="I112" s="29" t="s">
        <v>421</v>
      </c>
      <c r="J112" s="29">
        <v>0.05</v>
      </c>
      <c r="K112" s="29">
        <v>0.05</v>
      </c>
      <c r="L112" s="29">
        <v>2.75E-2</v>
      </c>
      <c r="M112" s="39"/>
      <c r="N112" s="39"/>
      <c r="O112" s="39"/>
      <c r="P112" s="39"/>
      <c r="Q112" s="39" t="s">
        <v>587</v>
      </c>
      <c r="R112" s="87"/>
      <c r="S112" s="87"/>
      <c r="T112" s="87"/>
    </row>
    <row r="113" spans="1:20">
      <c r="A113" s="265"/>
      <c r="B113" s="29">
        <v>29</v>
      </c>
      <c r="C113" s="47" t="s">
        <v>308</v>
      </c>
      <c r="D113" s="39" t="s">
        <v>434</v>
      </c>
      <c r="E113" s="85">
        <v>4366</v>
      </c>
      <c r="F113" s="85"/>
      <c r="G113" s="39" t="s">
        <v>421</v>
      </c>
      <c r="H113" s="39"/>
      <c r="I113" s="39" t="s">
        <v>434</v>
      </c>
      <c r="J113" s="39">
        <v>0.24</v>
      </c>
      <c r="K113" s="39">
        <v>0.24</v>
      </c>
      <c r="L113" s="39">
        <v>0.05</v>
      </c>
      <c r="M113" s="39"/>
      <c r="N113" s="39"/>
      <c r="O113" s="39"/>
      <c r="P113" s="39"/>
      <c r="Q113" s="39" t="s">
        <v>587</v>
      </c>
      <c r="R113" s="87"/>
      <c r="S113" s="85"/>
      <c r="T113" s="85"/>
    </row>
    <row r="114" spans="1:20" ht="24">
      <c r="A114" s="265"/>
      <c r="B114" s="29">
        <v>30</v>
      </c>
      <c r="C114" s="47" t="s">
        <v>310</v>
      </c>
      <c r="D114" s="29" t="s">
        <v>434</v>
      </c>
      <c r="E114" s="87">
        <v>990.4</v>
      </c>
      <c r="F114" s="87"/>
      <c r="G114" s="29" t="s">
        <v>434</v>
      </c>
      <c r="H114" s="29"/>
      <c r="I114" s="29" t="s">
        <v>421</v>
      </c>
      <c r="J114" s="29"/>
      <c r="K114" s="29"/>
      <c r="L114" s="29"/>
      <c r="M114" s="39"/>
      <c r="N114" s="39"/>
      <c r="O114" s="39"/>
      <c r="P114" s="39"/>
      <c r="Q114" s="39" t="s">
        <v>587</v>
      </c>
      <c r="R114" s="87"/>
      <c r="S114" s="87"/>
      <c r="T114" s="87"/>
    </row>
    <row r="115" spans="1:20" ht="24">
      <c r="A115" s="265"/>
      <c r="B115" s="29">
        <v>31</v>
      </c>
      <c r="C115" s="47" t="s">
        <v>312</v>
      </c>
      <c r="D115" s="39" t="s">
        <v>434</v>
      </c>
      <c r="E115" s="85">
        <v>1497</v>
      </c>
      <c r="F115" s="85"/>
      <c r="G115" s="39" t="s">
        <v>421</v>
      </c>
      <c r="H115" s="39"/>
      <c r="I115" s="39" t="s">
        <v>421</v>
      </c>
      <c r="J115" s="39" t="s">
        <v>423</v>
      </c>
      <c r="K115" s="39" t="s">
        <v>423</v>
      </c>
      <c r="L115" s="39" t="s">
        <v>423</v>
      </c>
      <c r="M115" s="39"/>
      <c r="N115" s="39"/>
      <c r="O115" s="39"/>
      <c r="P115" s="39"/>
      <c r="Q115" s="39" t="s">
        <v>587</v>
      </c>
      <c r="R115" s="87"/>
      <c r="S115" s="87"/>
      <c r="T115" s="87"/>
    </row>
    <row r="116" spans="1:20" ht="24">
      <c r="A116" s="265"/>
      <c r="B116" s="29">
        <v>32</v>
      </c>
      <c r="C116" s="47" t="s">
        <v>314</v>
      </c>
      <c r="D116" s="96" t="s">
        <v>434</v>
      </c>
      <c r="E116" s="97">
        <v>2400</v>
      </c>
      <c r="F116" s="97"/>
      <c r="G116" s="96" t="s">
        <v>421</v>
      </c>
      <c r="H116" s="96"/>
      <c r="I116" s="96" t="s">
        <v>421</v>
      </c>
      <c r="J116" s="96"/>
      <c r="K116" s="96"/>
      <c r="L116" s="96"/>
      <c r="M116" s="96"/>
      <c r="N116" s="96"/>
      <c r="O116" s="96"/>
      <c r="P116" s="96"/>
      <c r="Q116" s="96"/>
      <c r="R116" s="97"/>
      <c r="S116" s="97"/>
      <c r="T116" s="97"/>
    </row>
    <row r="117" spans="1:20">
      <c r="A117" s="265"/>
      <c r="B117" s="29">
        <v>33</v>
      </c>
      <c r="C117" s="47" t="s">
        <v>316</v>
      </c>
      <c r="D117" s="29" t="s">
        <v>434</v>
      </c>
      <c r="E117" s="87">
        <v>1450</v>
      </c>
      <c r="F117" s="87"/>
      <c r="G117" s="29" t="s">
        <v>434</v>
      </c>
      <c r="H117" s="29"/>
      <c r="I117" s="96" t="s">
        <v>421</v>
      </c>
      <c r="J117" s="101"/>
      <c r="K117" s="101"/>
      <c r="L117" s="101"/>
      <c r="M117" s="39"/>
      <c r="N117" s="39"/>
      <c r="O117" s="39"/>
      <c r="P117" s="39"/>
      <c r="Q117" s="39"/>
      <c r="R117" s="103"/>
      <c r="S117" s="103"/>
      <c r="T117" s="103"/>
    </row>
    <row r="118" spans="1:20">
      <c r="A118" s="265"/>
      <c r="B118" s="29">
        <v>34</v>
      </c>
      <c r="C118" s="47" t="s">
        <v>320</v>
      </c>
      <c r="D118" s="29" t="s">
        <v>434</v>
      </c>
      <c r="E118" s="87">
        <v>1450</v>
      </c>
      <c r="F118" s="87"/>
      <c r="G118" s="29" t="s">
        <v>434</v>
      </c>
      <c r="H118" s="29"/>
      <c r="I118" s="96" t="s">
        <v>421</v>
      </c>
      <c r="J118" s="101"/>
      <c r="K118" s="101"/>
      <c r="L118" s="101"/>
      <c r="M118" s="39"/>
      <c r="N118" s="39"/>
      <c r="O118" s="39"/>
      <c r="P118" s="39"/>
      <c r="Q118" s="39"/>
      <c r="R118" s="103"/>
      <c r="S118" s="103"/>
      <c r="T118" s="103"/>
    </row>
    <row r="119" spans="1:20" ht="24">
      <c r="A119" s="265"/>
      <c r="B119" s="29">
        <v>35</v>
      </c>
      <c r="C119" s="47" t="s">
        <v>321</v>
      </c>
      <c r="D119" s="29" t="s">
        <v>434</v>
      </c>
      <c r="E119" s="87">
        <v>730</v>
      </c>
      <c r="F119" s="87"/>
      <c r="G119" s="29" t="s">
        <v>434</v>
      </c>
      <c r="H119" s="29"/>
      <c r="I119" s="96" t="s">
        <v>421</v>
      </c>
      <c r="J119" s="101"/>
      <c r="K119" s="101"/>
      <c r="L119" s="101"/>
      <c r="M119" s="39"/>
      <c r="N119" s="39"/>
      <c r="O119" s="39"/>
      <c r="P119" s="39"/>
      <c r="Q119" s="39"/>
      <c r="R119" s="103"/>
      <c r="S119" s="103"/>
      <c r="T119" s="103"/>
    </row>
    <row r="120" spans="1:20" ht="24">
      <c r="A120" s="265"/>
      <c r="B120" s="29">
        <v>36</v>
      </c>
      <c r="C120" s="47" t="s">
        <v>323</v>
      </c>
      <c r="D120" s="39" t="s">
        <v>434</v>
      </c>
      <c r="E120" s="87">
        <v>3458</v>
      </c>
      <c r="F120" s="87"/>
      <c r="G120" s="39" t="s">
        <v>434</v>
      </c>
      <c r="H120" s="39"/>
      <c r="I120" s="39" t="s">
        <v>421</v>
      </c>
      <c r="J120" s="29">
        <v>0.115</v>
      </c>
      <c r="K120" s="29">
        <v>7.4999999999999997E-2</v>
      </c>
      <c r="L120" s="29">
        <v>0.06</v>
      </c>
      <c r="M120" s="39"/>
      <c r="N120" s="39"/>
      <c r="O120" s="39"/>
      <c r="P120" s="39"/>
      <c r="Q120" s="95" t="s">
        <v>587</v>
      </c>
      <c r="R120" s="87"/>
      <c r="S120" s="87"/>
      <c r="T120" s="87"/>
    </row>
    <row r="121" spans="1:20" ht="24">
      <c r="A121" s="265"/>
      <c r="B121" s="29">
        <v>37</v>
      </c>
      <c r="C121" s="47" t="s">
        <v>325</v>
      </c>
      <c r="D121" s="39" t="s">
        <v>434</v>
      </c>
      <c r="E121" s="85">
        <v>5000</v>
      </c>
      <c r="F121" s="85"/>
      <c r="G121" s="39" t="s">
        <v>421</v>
      </c>
      <c r="H121" s="39"/>
      <c r="I121" s="39" t="s">
        <v>421</v>
      </c>
      <c r="J121" s="39"/>
      <c r="K121" s="39"/>
      <c r="L121" s="39"/>
      <c r="M121" s="39"/>
      <c r="N121" s="39"/>
      <c r="O121" s="39"/>
      <c r="P121" s="39"/>
      <c r="Q121" s="95" t="s">
        <v>587</v>
      </c>
      <c r="R121" s="87"/>
      <c r="S121" s="85"/>
      <c r="T121" s="85"/>
    </row>
    <row r="122" spans="1:20">
      <c r="A122" s="265"/>
      <c r="B122" s="29">
        <v>38</v>
      </c>
      <c r="C122" s="10" t="s">
        <v>327</v>
      </c>
      <c r="D122" s="9"/>
      <c r="E122" s="53"/>
      <c r="F122" s="53"/>
      <c r="G122" s="25" t="s">
        <v>434</v>
      </c>
      <c r="H122" s="25"/>
      <c r="I122" s="25" t="s">
        <v>421</v>
      </c>
      <c r="J122" s="25">
        <v>0.124</v>
      </c>
      <c r="K122" s="25">
        <v>0.08</v>
      </c>
      <c r="L122" s="25">
        <v>0.09</v>
      </c>
      <c r="M122" s="28"/>
      <c r="N122" s="28"/>
      <c r="O122" s="28"/>
      <c r="P122" s="28"/>
      <c r="Q122" s="28" t="s">
        <v>587</v>
      </c>
      <c r="R122" s="53"/>
      <c r="S122" s="53"/>
      <c r="T122" s="53"/>
    </row>
    <row r="123" spans="1:20" ht="24">
      <c r="A123" s="265"/>
      <c r="B123" s="29">
        <v>39</v>
      </c>
      <c r="C123" s="10" t="s">
        <v>332</v>
      </c>
      <c r="D123" s="9"/>
      <c r="E123" s="53"/>
      <c r="F123" s="53"/>
      <c r="G123" s="25" t="s">
        <v>434</v>
      </c>
      <c r="H123" s="25"/>
      <c r="I123" s="25" t="s">
        <v>421</v>
      </c>
      <c r="J123" s="25">
        <v>0.124</v>
      </c>
      <c r="K123" s="25">
        <v>0.08</v>
      </c>
      <c r="L123" s="25">
        <v>0.09</v>
      </c>
      <c r="M123" s="28"/>
      <c r="N123" s="28"/>
      <c r="O123" s="28"/>
      <c r="P123" s="28"/>
      <c r="Q123" s="28" t="s">
        <v>587</v>
      </c>
      <c r="R123" s="53"/>
      <c r="S123" s="53"/>
      <c r="T123" s="53"/>
    </row>
    <row r="124" spans="1:20">
      <c r="A124" s="265"/>
      <c r="B124" s="29">
        <v>40</v>
      </c>
      <c r="C124" s="10" t="s">
        <v>335</v>
      </c>
      <c r="D124" s="9"/>
      <c r="E124" s="53"/>
      <c r="F124" s="53"/>
      <c r="G124" s="25" t="s">
        <v>434</v>
      </c>
      <c r="H124" s="25"/>
      <c r="I124" s="25" t="s">
        <v>421</v>
      </c>
      <c r="J124" s="25">
        <v>0.124</v>
      </c>
      <c r="K124" s="25">
        <v>0.08</v>
      </c>
      <c r="L124" s="25">
        <v>0.09</v>
      </c>
      <c r="M124" s="28"/>
      <c r="N124" s="28"/>
      <c r="O124" s="28"/>
      <c r="P124" s="28"/>
      <c r="Q124" s="28" t="s">
        <v>587</v>
      </c>
      <c r="R124" s="53"/>
      <c r="S124" s="53"/>
      <c r="T124" s="53"/>
    </row>
    <row r="125" spans="1:20">
      <c r="A125" s="265"/>
      <c r="B125" s="29">
        <v>41</v>
      </c>
      <c r="C125" s="47" t="s">
        <v>339</v>
      </c>
      <c r="D125" s="9"/>
      <c r="E125" s="53"/>
      <c r="F125" s="53"/>
      <c r="G125" s="25" t="s">
        <v>434</v>
      </c>
      <c r="H125" s="25"/>
      <c r="I125" s="25" t="s">
        <v>421</v>
      </c>
      <c r="J125" s="25">
        <v>0.124</v>
      </c>
      <c r="K125" s="25">
        <v>0.08</v>
      </c>
      <c r="L125" s="25">
        <v>0.09</v>
      </c>
      <c r="M125" s="28"/>
      <c r="N125" s="28"/>
      <c r="O125" s="28"/>
      <c r="P125" s="28"/>
      <c r="Q125" s="28" t="s">
        <v>587</v>
      </c>
      <c r="R125" s="53"/>
      <c r="S125" s="53"/>
      <c r="T125" s="53"/>
    </row>
    <row r="126" spans="1:20" ht="24">
      <c r="A126" s="265"/>
      <c r="B126" s="29">
        <v>42</v>
      </c>
      <c r="C126" s="48" t="s">
        <v>342</v>
      </c>
      <c r="D126" s="25" t="s">
        <v>434</v>
      </c>
      <c r="E126" s="78">
        <v>5705.39</v>
      </c>
      <c r="F126" s="78"/>
      <c r="G126" s="25" t="s">
        <v>434</v>
      </c>
      <c r="H126" s="25"/>
      <c r="I126" s="25" t="s">
        <v>421</v>
      </c>
      <c r="J126" s="25">
        <v>0.248</v>
      </c>
      <c r="K126" s="25">
        <v>0.17899999999999999</v>
      </c>
      <c r="L126" s="25">
        <v>0</v>
      </c>
      <c r="M126" s="102"/>
      <c r="N126" s="25"/>
      <c r="O126" s="25"/>
      <c r="P126" s="25"/>
      <c r="Q126" s="28" t="s">
        <v>589</v>
      </c>
      <c r="R126" s="78"/>
      <c r="S126" s="78"/>
      <c r="T126" s="78"/>
    </row>
    <row r="127" spans="1:20">
      <c r="A127" s="265"/>
      <c r="B127" s="29">
        <v>43</v>
      </c>
      <c r="C127" s="47" t="s">
        <v>346</v>
      </c>
      <c r="D127" s="39" t="s">
        <v>434</v>
      </c>
      <c r="E127" s="85">
        <v>220</v>
      </c>
      <c r="F127" s="85"/>
      <c r="G127" s="39" t="s">
        <v>434</v>
      </c>
      <c r="H127" s="39"/>
      <c r="I127" s="39" t="s">
        <v>421</v>
      </c>
      <c r="J127" s="29">
        <v>5.3999999999999999E-2</v>
      </c>
      <c r="K127" s="29">
        <v>3.7999999999999999E-2</v>
      </c>
      <c r="L127" s="29">
        <v>3.7999999999999999E-2</v>
      </c>
      <c r="M127" s="39"/>
      <c r="N127" s="39"/>
      <c r="O127" s="39"/>
      <c r="P127" s="39"/>
      <c r="Q127" s="95" t="s">
        <v>587</v>
      </c>
      <c r="R127" s="104"/>
      <c r="S127" s="87"/>
      <c r="T127" s="87"/>
    </row>
    <row r="128" spans="1:20" ht="24">
      <c r="A128" s="265"/>
      <c r="B128" s="29">
        <v>44</v>
      </c>
      <c r="C128" s="47" t="s">
        <v>349</v>
      </c>
      <c r="D128" s="47" t="s">
        <v>434</v>
      </c>
      <c r="E128" s="47">
        <v>2349</v>
      </c>
      <c r="F128" s="47"/>
      <c r="G128" s="47" t="s">
        <v>434</v>
      </c>
      <c r="H128" s="47"/>
      <c r="I128" s="47">
        <v>0.03</v>
      </c>
      <c r="J128" s="47">
        <v>0.03</v>
      </c>
      <c r="K128" s="47">
        <v>0.03</v>
      </c>
      <c r="L128" s="47">
        <v>0.03</v>
      </c>
      <c r="M128" s="47"/>
      <c r="N128" s="47"/>
      <c r="O128" s="47"/>
      <c r="P128" s="47"/>
      <c r="Q128" s="47"/>
      <c r="R128" s="47"/>
      <c r="S128" s="47"/>
      <c r="T128" s="47"/>
    </row>
    <row r="129" spans="1:20" ht="24">
      <c r="A129" s="265"/>
      <c r="B129" s="29">
        <v>45</v>
      </c>
      <c r="C129" s="47" t="s">
        <v>354</v>
      </c>
      <c r="D129" s="29" t="s">
        <v>434</v>
      </c>
      <c r="E129" s="87">
        <v>2947</v>
      </c>
      <c r="F129" s="87"/>
      <c r="G129" s="29" t="s">
        <v>421</v>
      </c>
      <c r="H129" s="29"/>
      <c r="I129" s="39" t="s">
        <v>421</v>
      </c>
      <c r="J129" s="29"/>
      <c r="K129" s="29"/>
      <c r="L129" s="29"/>
      <c r="M129" s="29"/>
      <c r="N129" s="29"/>
      <c r="O129" s="29"/>
      <c r="P129" s="29"/>
      <c r="Q129" s="29"/>
      <c r="R129" s="104"/>
      <c r="S129" s="87"/>
      <c r="T129" s="87"/>
    </row>
    <row r="130" spans="1:20" ht="24">
      <c r="A130" s="265"/>
      <c r="B130" s="29">
        <v>46</v>
      </c>
      <c r="C130" s="47" t="s">
        <v>358</v>
      </c>
      <c r="D130" s="29" t="s">
        <v>434</v>
      </c>
      <c r="E130" s="87">
        <v>3510</v>
      </c>
      <c r="F130" s="87"/>
      <c r="G130" s="39" t="s">
        <v>421</v>
      </c>
      <c r="H130" s="39"/>
      <c r="I130" s="39" t="s">
        <v>421</v>
      </c>
      <c r="J130" s="39"/>
      <c r="K130" s="29"/>
      <c r="L130" s="39"/>
      <c r="M130" s="29"/>
      <c r="N130" s="39"/>
      <c r="O130" s="29"/>
      <c r="P130" s="39"/>
      <c r="Q130" s="29"/>
      <c r="R130" s="104"/>
      <c r="S130" s="87"/>
      <c r="T130" s="87"/>
    </row>
    <row r="131" spans="1:20">
      <c r="A131" s="242"/>
      <c r="B131" s="29" t="s">
        <v>437</v>
      </c>
      <c r="C131" s="101"/>
      <c r="D131" s="29"/>
      <c r="E131" s="87">
        <f>SUM(E85:E130)</f>
        <v>242259.38</v>
      </c>
      <c r="F131" s="87"/>
      <c r="G131" s="95"/>
      <c r="H131" s="95"/>
      <c r="I131" s="95"/>
      <c r="J131" s="95"/>
      <c r="K131" s="95"/>
      <c r="L131" s="95"/>
      <c r="M131" s="95"/>
      <c r="N131" s="95"/>
      <c r="O131" s="95"/>
      <c r="P131" s="95"/>
      <c r="Q131" s="95"/>
      <c r="R131" s="104"/>
      <c r="S131" s="87"/>
      <c r="T131" s="87"/>
    </row>
    <row r="132" spans="1:20" ht="24">
      <c r="A132" s="222" t="s">
        <v>359</v>
      </c>
      <c r="B132" s="47">
        <v>1</v>
      </c>
      <c r="C132" s="47" t="s">
        <v>360</v>
      </c>
      <c r="D132" s="39" t="s">
        <v>434</v>
      </c>
      <c r="E132" s="85">
        <v>8509</v>
      </c>
      <c r="F132" s="85"/>
      <c r="G132" s="39" t="s">
        <v>434</v>
      </c>
      <c r="H132" s="39"/>
      <c r="I132" s="29" t="s">
        <v>421</v>
      </c>
      <c r="J132" s="29">
        <v>0.1</v>
      </c>
      <c r="K132" s="39">
        <v>0.1</v>
      </c>
      <c r="L132" s="39">
        <v>0.1</v>
      </c>
      <c r="M132" s="39"/>
      <c r="N132" s="39"/>
      <c r="O132" s="39"/>
      <c r="P132" s="39"/>
      <c r="Q132" s="47" t="s">
        <v>587</v>
      </c>
      <c r="R132" s="104"/>
      <c r="S132" s="85"/>
      <c r="T132" s="85"/>
    </row>
    <row r="133" spans="1:20" ht="24">
      <c r="A133" s="223"/>
      <c r="B133" s="47">
        <v>2</v>
      </c>
      <c r="C133" s="47" t="s">
        <v>362</v>
      </c>
      <c r="D133" s="39" t="s">
        <v>434</v>
      </c>
      <c r="E133" s="85">
        <v>11000</v>
      </c>
      <c r="F133" s="85"/>
      <c r="G133" s="39" t="s">
        <v>434</v>
      </c>
      <c r="H133" s="39"/>
      <c r="I133" s="29" t="s">
        <v>421</v>
      </c>
      <c r="J133" s="29">
        <v>0.1</v>
      </c>
      <c r="K133" s="39">
        <v>0.1</v>
      </c>
      <c r="L133" s="39">
        <v>0.1</v>
      </c>
      <c r="M133" s="39"/>
      <c r="N133" s="39"/>
      <c r="O133" s="39"/>
      <c r="P133" s="39"/>
      <c r="Q133" s="47" t="s">
        <v>587</v>
      </c>
      <c r="R133" s="104"/>
      <c r="S133" s="85"/>
      <c r="T133" s="85"/>
    </row>
    <row r="134" spans="1:20" ht="24">
      <c r="A134" s="223"/>
      <c r="B134" s="47">
        <v>3</v>
      </c>
      <c r="C134" s="47" t="s">
        <v>364</v>
      </c>
      <c r="D134" s="29" t="s">
        <v>434</v>
      </c>
      <c r="E134" s="87">
        <v>4700</v>
      </c>
      <c r="F134" s="87"/>
      <c r="G134" s="29" t="s">
        <v>434</v>
      </c>
      <c r="H134" s="29"/>
      <c r="I134" s="29" t="s">
        <v>421</v>
      </c>
      <c r="J134" s="29"/>
      <c r="K134" s="29"/>
      <c r="L134" s="29"/>
      <c r="M134" s="39"/>
      <c r="N134" s="39"/>
      <c r="O134" s="39"/>
      <c r="P134" s="39"/>
      <c r="Q134" s="47" t="s">
        <v>587</v>
      </c>
      <c r="R134" s="104"/>
      <c r="S134" s="85"/>
      <c r="T134" s="85"/>
    </row>
    <row r="135" spans="1:20">
      <c r="A135" s="223"/>
      <c r="B135" s="47">
        <v>4</v>
      </c>
      <c r="C135" s="47" t="s">
        <v>368</v>
      </c>
      <c r="D135" s="29" t="s">
        <v>434</v>
      </c>
      <c r="E135" s="87">
        <v>13000</v>
      </c>
      <c r="F135" s="87"/>
      <c r="G135" s="29" t="s">
        <v>434</v>
      </c>
      <c r="H135" s="29"/>
      <c r="I135" s="29" t="s">
        <v>421</v>
      </c>
      <c r="J135" s="29">
        <v>3.2000000000000001E-2</v>
      </c>
      <c r="K135" s="29">
        <v>3.2000000000000001E-2</v>
      </c>
      <c r="L135" s="29">
        <v>3.2000000000000001E-2</v>
      </c>
      <c r="M135" s="39"/>
      <c r="N135" s="39"/>
      <c r="O135" s="39"/>
      <c r="P135" s="39"/>
      <c r="Q135" s="39" t="s">
        <v>587</v>
      </c>
      <c r="R135" s="104"/>
      <c r="S135" s="87"/>
      <c r="T135" s="87"/>
    </row>
    <row r="136" spans="1:20" ht="24">
      <c r="A136" s="223"/>
      <c r="B136" s="47">
        <v>5</v>
      </c>
      <c r="C136" s="47" t="s">
        <v>370</v>
      </c>
      <c r="D136" s="105" t="s">
        <v>434</v>
      </c>
      <c r="E136" s="87">
        <v>7000</v>
      </c>
      <c r="F136" s="87"/>
      <c r="G136" s="105" t="s">
        <v>434</v>
      </c>
      <c r="H136" s="105"/>
      <c r="I136" s="29" t="s">
        <v>434</v>
      </c>
      <c r="J136" s="105">
        <v>0.27</v>
      </c>
      <c r="K136" s="105">
        <v>0.27</v>
      </c>
      <c r="L136" s="106">
        <v>2.5000000000000001E-2</v>
      </c>
      <c r="M136" s="107"/>
      <c r="N136" s="107"/>
      <c r="O136" s="107"/>
      <c r="P136" s="39"/>
      <c r="Q136" s="47" t="s">
        <v>587</v>
      </c>
      <c r="R136" s="104"/>
      <c r="S136" s="87"/>
      <c r="T136" s="87"/>
    </row>
    <row r="137" spans="1:20" ht="48">
      <c r="A137" s="223"/>
      <c r="B137" s="225">
        <v>6</v>
      </c>
      <c r="C137" s="47" t="s">
        <v>374</v>
      </c>
      <c r="D137" s="29" t="s">
        <v>434</v>
      </c>
      <c r="E137" s="87"/>
      <c r="F137" s="87"/>
      <c r="G137" s="95" t="s">
        <v>434</v>
      </c>
      <c r="H137" s="95"/>
      <c r="I137" s="95"/>
      <c r="J137" s="95"/>
      <c r="K137" s="95"/>
      <c r="L137" s="95"/>
      <c r="M137" s="95"/>
      <c r="N137" s="95"/>
      <c r="O137" s="95"/>
      <c r="P137" s="95"/>
      <c r="Q137" s="47" t="s">
        <v>587</v>
      </c>
      <c r="R137" s="104"/>
      <c r="S137" s="87"/>
      <c r="T137" s="87"/>
    </row>
    <row r="138" spans="1:20" ht="48">
      <c r="A138" s="223"/>
      <c r="B138" s="226"/>
      <c r="C138" s="47" t="s">
        <v>376</v>
      </c>
      <c r="D138" s="29" t="s">
        <v>434</v>
      </c>
      <c r="E138" s="87">
        <v>1500</v>
      </c>
      <c r="F138" s="87"/>
      <c r="G138" s="29" t="s">
        <v>434</v>
      </c>
      <c r="H138" s="29"/>
      <c r="I138" s="29" t="s">
        <v>421</v>
      </c>
      <c r="J138" s="29">
        <v>0.14000000000000001</v>
      </c>
      <c r="K138" s="29">
        <v>0.14000000000000001</v>
      </c>
      <c r="L138" s="29">
        <v>3.6999999999999998E-2</v>
      </c>
      <c r="M138" s="39"/>
      <c r="N138" s="39"/>
      <c r="O138" s="39"/>
      <c r="P138" s="39"/>
      <c r="Q138" s="39" t="s">
        <v>587</v>
      </c>
      <c r="R138" s="104"/>
      <c r="S138" s="87"/>
      <c r="T138" s="87"/>
    </row>
    <row r="139" spans="1:20" ht="24">
      <c r="A139" s="223"/>
      <c r="B139" s="47">
        <v>7</v>
      </c>
      <c r="C139" s="47" t="s">
        <v>379</v>
      </c>
      <c r="D139" s="36" t="s">
        <v>434</v>
      </c>
      <c r="E139" s="104">
        <v>5700</v>
      </c>
      <c r="F139" s="104"/>
      <c r="G139" s="36" t="s">
        <v>434</v>
      </c>
      <c r="H139" s="36"/>
      <c r="I139" s="36" t="s">
        <v>421</v>
      </c>
      <c r="J139" s="36">
        <v>0.09</v>
      </c>
      <c r="K139" s="36">
        <v>0.09</v>
      </c>
      <c r="L139" s="36" t="s">
        <v>590</v>
      </c>
      <c r="M139" s="36"/>
      <c r="N139" s="36"/>
      <c r="O139" s="36"/>
      <c r="P139" s="36"/>
      <c r="Q139" s="47" t="s">
        <v>587</v>
      </c>
      <c r="R139" s="104"/>
      <c r="S139" s="104"/>
      <c r="T139" s="104"/>
    </row>
    <row r="140" spans="1:20">
      <c r="A140" s="224"/>
      <c r="B140" s="9" t="s">
        <v>437</v>
      </c>
      <c r="C140" s="9"/>
      <c r="D140" s="29"/>
      <c r="E140" s="87">
        <f>SUM(E132:E139)</f>
        <v>51409</v>
      </c>
      <c r="F140" s="87"/>
      <c r="G140" s="95"/>
      <c r="H140" s="95"/>
      <c r="I140" s="95"/>
      <c r="J140" s="95"/>
      <c r="K140" s="95"/>
      <c r="L140" s="95"/>
      <c r="M140" s="95"/>
      <c r="N140" s="95"/>
      <c r="O140" s="95"/>
      <c r="P140" s="95"/>
      <c r="Q140" s="95"/>
      <c r="R140" s="87"/>
      <c r="S140" s="87"/>
      <c r="T140" s="87"/>
    </row>
    <row r="141" spans="1:20" ht="15.75">
      <c r="A141" s="260" t="s">
        <v>599</v>
      </c>
      <c r="B141" s="260"/>
      <c r="C141" s="261"/>
      <c r="D141" s="261"/>
      <c r="E141" s="261"/>
      <c r="F141" s="261"/>
      <c r="G141" s="261"/>
      <c r="H141" s="261"/>
      <c r="I141" s="261"/>
      <c r="J141" s="261"/>
      <c r="K141" s="261"/>
      <c r="L141" s="261"/>
      <c r="M141" s="261"/>
      <c r="N141" s="261"/>
      <c r="O141" s="261"/>
      <c r="P141" s="261"/>
      <c r="Q141" s="261"/>
      <c r="R141" s="108"/>
      <c r="S141" s="108"/>
      <c r="T141" s="108"/>
    </row>
    <row r="142" spans="1:20">
      <c r="A142" s="260" t="s">
        <v>600</v>
      </c>
      <c r="B142" s="260"/>
      <c r="C142" s="260"/>
      <c r="D142" s="260"/>
      <c r="E142" s="260"/>
      <c r="F142" s="260"/>
      <c r="G142" s="260"/>
      <c r="H142" s="260"/>
      <c r="I142" s="260"/>
      <c r="J142" s="260"/>
      <c r="K142" s="260"/>
      <c r="L142" s="260"/>
      <c r="M142" s="260"/>
      <c r="N142" s="260"/>
      <c r="O142" s="260"/>
      <c r="P142" s="260"/>
      <c r="Q142" s="260"/>
      <c r="R142" s="260"/>
      <c r="S142" s="260"/>
      <c r="T142" s="260"/>
    </row>
    <row r="143" spans="1:20">
      <c r="A143" s="262" t="s">
        <v>601</v>
      </c>
      <c r="B143" s="262"/>
      <c r="C143" s="262"/>
      <c r="D143" s="262"/>
      <c r="E143" s="262"/>
      <c r="F143" s="262"/>
      <c r="G143" s="262"/>
      <c r="H143" s="262"/>
      <c r="I143" s="262"/>
      <c r="J143" s="262"/>
      <c r="K143" s="262"/>
      <c r="L143" s="262"/>
      <c r="M143" s="262"/>
      <c r="N143" s="262"/>
      <c r="O143" s="262"/>
      <c r="P143" s="262"/>
      <c r="Q143" s="262"/>
      <c r="R143" s="262"/>
      <c r="S143" s="262"/>
      <c r="T143" s="262"/>
    </row>
    <row r="144" spans="1:20">
      <c r="A144" s="260" t="s">
        <v>602</v>
      </c>
      <c r="B144" s="260"/>
      <c r="C144" s="260"/>
      <c r="D144" s="260"/>
      <c r="E144" s="260"/>
      <c r="F144" s="260"/>
      <c r="G144" s="260"/>
      <c r="H144" s="260"/>
      <c r="I144" s="260"/>
      <c r="J144" s="260"/>
      <c r="K144" s="260"/>
      <c r="L144" s="260"/>
      <c r="M144" s="260"/>
      <c r="N144" s="260"/>
      <c r="O144" s="260"/>
      <c r="P144" s="260"/>
      <c r="Q144" s="260"/>
      <c r="R144" s="260"/>
      <c r="S144" s="260"/>
      <c r="T144" s="260"/>
    </row>
    <row r="145" spans="1:20">
      <c r="A145" s="260" t="s">
        <v>603</v>
      </c>
      <c r="B145" s="260"/>
      <c r="C145" s="260"/>
      <c r="D145" s="260"/>
      <c r="E145" s="260"/>
      <c r="F145" s="260"/>
      <c r="G145" s="260"/>
      <c r="H145" s="260"/>
      <c r="I145" s="260"/>
      <c r="J145" s="260"/>
      <c r="K145" s="260"/>
      <c r="L145" s="260"/>
      <c r="M145" s="260"/>
      <c r="N145" s="260"/>
      <c r="O145" s="260"/>
      <c r="P145" s="260"/>
      <c r="Q145" s="260"/>
      <c r="R145" s="260"/>
      <c r="S145" s="260"/>
      <c r="T145" s="260"/>
    </row>
  </sheetData>
  <mergeCells count="34">
    <mergeCell ref="A145:T145"/>
    <mergeCell ref="A8:A84"/>
    <mergeCell ref="A85:A131"/>
    <mergeCell ref="A132:A140"/>
    <mergeCell ref="B137:B138"/>
    <mergeCell ref="A141:Q141"/>
    <mergeCell ref="A142:T142"/>
    <mergeCell ref="A143:T143"/>
    <mergeCell ref="A144:T144"/>
    <mergeCell ref="C4:C6"/>
    <mergeCell ref="D5:D6"/>
    <mergeCell ref="E5:E6"/>
    <mergeCell ref="F5:F6"/>
    <mergeCell ref="G5:G6"/>
    <mergeCell ref="H5:H6"/>
    <mergeCell ref="I5:I6"/>
    <mergeCell ref="J5:J6"/>
    <mergeCell ref="K5:K6"/>
    <mergeCell ref="L5:L6"/>
    <mergeCell ref="M5:M6"/>
    <mergeCell ref="N5:N6"/>
    <mergeCell ref="A1:Q1"/>
    <mergeCell ref="A2:T2"/>
    <mergeCell ref="A3:T3"/>
    <mergeCell ref="D4:F4"/>
    <mergeCell ref="G4:L4"/>
    <mergeCell ref="M4:Q4"/>
    <mergeCell ref="R4:T4"/>
    <mergeCell ref="A4:B5"/>
    <mergeCell ref="S5:T5"/>
    <mergeCell ref="O5:O6"/>
    <mergeCell ref="P5:P6"/>
    <mergeCell ref="Q5:Q6"/>
    <mergeCell ref="R5:R6"/>
  </mergeCells>
  <phoneticPr fontId="4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7"/>
  <sheetViews>
    <sheetView zoomScale="95" zoomScaleNormal="95" workbookViewId="0">
      <selection sqref="A1:Y147"/>
    </sheetView>
  </sheetViews>
  <sheetFormatPr defaultColWidth="9" defaultRowHeight="13.5"/>
  <sheetData>
    <row r="1" spans="1:25" ht="18.75">
      <c r="A1" s="210" t="s">
        <v>604</v>
      </c>
      <c r="B1" s="210"/>
      <c r="C1" s="210"/>
      <c r="D1" s="210"/>
      <c r="E1" s="266"/>
      <c r="F1" s="266"/>
      <c r="G1" s="266"/>
      <c r="H1" s="266"/>
      <c r="I1" s="266"/>
      <c r="J1" s="266"/>
      <c r="K1" s="266"/>
      <c r="L1" s="266"/>
      <c r="M1" s="266"/>
      <c r="N1" s="266"/>
      <c r="O1" s="266"/>
      <c r="P1" s="266"/>
      <c r="Q1" s="266"/>
      <c r="R1" s="266"/>
      <c r="S1" s="266"/>
      <c r="T1" s="266"/>
      <c r="U1" s="266"/>
      <c r="V1" s="266"/>
      <c r="W1" s="266"/>
      <c r="X1" s="266"/>
      <c r="Y1" s="42"/>
    </row>
    <row r="2" spans="1:25" ht="20.25">
      <c r="A2" s="233" t="s">
        <v>605</v>
      </c>
      <c r="B2" s="233"/>
      <c r="C2" s="233"/>
      <c r="D2" s="233"/>
      <c r="E2" s="233"/>
      <c r="F2" s="233"/>
      <c r="G2" s="233"/>
      <c r="H2" s="233"/>
      <c r="I2" s="233"/>
      <c r="J2" s="233"/>
      <c r="K2" s="233"/>
      <c r="L2" s="233"/>
      <c r="M2" s="233"/>
      <c r="N2" s="233"/>
      <c r="O2" s="233"/>
      <c r="P2" s="233"/>
      <c r="Q2" s="233"/>
      <c r="R2" s="233"/>
      <c r="S2" s="233"/>
      <c r="T2" s="233"/>
      <c r="U2" s="233"/>
      <c r="V2" s="233"/>
      <c r="W2" s="233"/>
      <c r="X2" s="233"/>
      <c r="Y2" s="233"/>
    </row>
    <row r="3" spans="1:25" ht="18.75">
      <c r="A3" s="267" t="s">
        <v>566</v>
      </c>
      <c r="B3" s="267"/>
      <c r="C3" s="267"/>
      <c r="D3" s="267"/>
      <c r="E3" s="267"/>
      <c r="F3" s="267"/>
      <c r="G3" s="267"/>
      <c r="H3" s="267"/>
      <c r="I3" s="267"/>
      <c r="J3" s="267"/>
      <c r="K3" s="267"/>
      <c r="L3" s="267"/>
      <c r="M3" s="267"/>
      <c r="N3" s="267"/>
      <c r="O3" s="267"/>
      <c r="P3" s="267"/>
      <c r="Q3" s="267"/>
      <c r="R3" s="267"/>
      <c r="S3" s="267"/>
      <c r="T3" s="267"/>
      <c r="U3" s="267"/>
      <c r="V3" s="267"/>
      <c r="W3" s="267"/>
      <c r="X3" s="267"/>
      <c r="Y3" s="42"/>
    </row>
    <row r="4" spans="1:25">
      <c r="A4" s="216" t="s">
        <v>2</v>
      </c>
      <c r="B4" s="216"/>
      <c r="C4" s="215" t="s">
        <v>385</v>
      </c>
      <c r="D4" s="215" t="s">
        <v>606</v>
      </c>
      <c r="E4" s="268" t="s">
        <v>607</v>
      </c>
      <c r="F4" s="268"/>
      <c r="G4" s="268"/>
      <c r="H4" s="269" t="s">
        <v>608</v>
      </c>
      <c r="I4" s="270"/>
      <c r="J4" s="270"/>
      <c r="K4" s="270"/>
      <c r="L4" s="270"/>
      <c r="M4" s="270"/>
      <c r="N4" s="270"/>
      <c r="O4" s="270"/>
      <c r="P4" s="270"/>
      <c r="Q4" s="270"/>
      <c r="R4" s="270"/>
      <c r="S4" s="215" t="s">
        <v>609</v>
      </c>
      <c r="T4" s="215"/>
      <c r="U4" s="215"/>
      <c r="V4" s="215"/>
      <c r="W4" s="215"/>
      <c r="X4" s="238"/>
      <c r="Y4" s="227" t="s">
        <v>610</v>
      </c>
    </row>
    <row r="5" spans="1:25">
      <c r="A5" s="216"/>
      <c r="B5" s="216"/>
      <c r="C5" s="215"/>
      <c r="D5" s="215"/>
      <c r="E5" s="268" t="s">
        <v>437</v>
      </c>
      <c r="F5" s="268" t="s">
        <v>611</v>
      </c>
      <c r="G5" s="268" t="s">
        <v>612</v>
      </c>
      <c r="H5" s="215" t="s">
        <v>613</v>
      </c>
      <c r="I5" s="215"/>
      <c r="J5" s="268" t="s">
        <v>614</v>
      </c>
      <c r="K5" s="268"/>
      <c r="L5" s="268"/>
      <c r="M5" s="268"/>
      <c r="N5" s="268" t="s">
        <v>615</v>
      </c>
      <c r="O5" s="268"/>
      <c r="P5" s="227" t="s">
        <v>477</v>
      </c>
      <c r="Q5" s="227"/>
      <c r="R5" s="215" t="s">
        <v>616</v>
      </c>
      <c r="S5" s="215" t="s">
        <v>617</v>
      </c>
      <c r="T5" s="215" t="s">
        <v>618</v>
      </c>
      <c r="U5" s="215" t="s">
        <v>619</v>
      </c>
      <c r="V5" s="215" t="s">
        <v>620</v>
      </c>
      <c r="W5" s="215" t="s">
        <v>621</v>
      </c>
      <c r="X5" s="238" t="s">
        <v>622</v>
      </c>
      <c r="Y5" s="227"/>
    </row>
    <row r="6" spans="1:25">
      <c r="A6" s="219" t="s">
        <v>2</v>
      </c>
      <c r="B6" s="219" t="s">
        <v>3</v>
      </c>
      <c r="C6" s="215"/>
      <c r="D6" s="215"/>
      <c r="E6" s="268"/>
      <c r="F6" s="268"/>
      <c r="G6" s="268"/>
      <c r="H6" s="219" t="s">
        <v>623</v>
      </c>
      <c r="I6" s="219" t="s">
        <v>624</v>
      </c>
      <c r="J6" s="273" t="s">
        <v>625</v>
      </c>
      <c r="K6" s="273" t="s">
        <v>624</v>
      </c>
      <c r="L6" s="271" t="s">
        <v>485</v>
      </c>
      <c r="M6" s="272"/>
      <c r="N6" s="273" t="s">
        <v>625</v>
      </c>
      <c r="O6" s="273" t="s">
        <v>624</v>
      </c>
      <c r="P6" s="219" t="s">
        <v>625</v>
      </c>
      <c r="Q6" s="219" t="s">
        <v>624</v>
      </c>
      <c r="R6" s="215"/>
      <c r="S6" s="215"/>
      <c r="T6" s="215"/>
      <c r="U6" s="215"/>
      <c r="V6" s="215"/>
      <c r="W6" s="215"/>
      <c r="X6" s="238"/>
      <c r="Y6" s="227"/>
    </row>
    <row r="7" spans="1:25">
      <c r="A7" s="221"/>
      <c r="B7" s="221"/>
      <c r="C7" s="215"/>
      <c r="D7" s="215"/>
      <c r="E7" s="268"/>
      <c r="F7" s="268"/>
      <c r="G7" s="268"/>
      <c r="H7" s="221"/>
      <c r="I7" s="221"/>
      <c r="J7" s="274"/>
      <c r="K7" s="274"/>
      <c r="L7" s="43" t="s">
        <v>625</v>
      </c>
      <c r="M7" s="43" t="s">
        <v>624</v>
      </c>
      <c r="N7" s="274"/>
      <c r="O7" s="274"/>
      <c r="P7" s="221"/>
      <c r="Q7" s="221"/>
      <c r="R7" s="215"/>
      <c r="S7" s="215"/>
      <c r="T7" s="215"/>
      <c r="U7" s="215"/>
      <c r="V7" s="215"/>
      <c r="W7" s="215"/>
      <c r="X7" s="238"/>
      <c r="Y7" s="227"/>
    </row>
    <row r="8" spans="1:25">
      <c r="A8" s="10">
        <v>1</v>
      </c>
      <c r="B8" s="10">
        <v>2</v>
      </c>
      <c r="C8" s="10">
        <v>3</v>
      </c>
      <c r="D8" s="10">
        <v>4</v>
      </c>
      <c r="E8" s="43">
        <v>5</v>
      </c>
      <c r="F8" s="43">
        <v>6</v>
      </c>
      <c r="G8" s="43">
        <v>7</v>
      </c>
      <c r="H8" s="10">
        <v>8</v>
      </c>
      <c r="I8" s="10">
        <v>9</v>
      </c>
      <c r="J8" s="43">
        <v>10</v>
      </c>
      <c r="K8" s="43">
        <v>11</v>
      </c>
      <c r="L8" s="43">
        <v>12</v>
      </c>
      <c r="M8" s="43">
        <v>13</v>
      </c>
      <c r="N8" s="43">
        <v>14</v>
      </c>
      <c r="O8" s="43">
        <v>15</v>
      </c>
      <c r="P8" s="10">
        <v>16</v>
      </c>
      <c r="Q8" s="10">
        <v>17</v>
      </c>
      <c r="R8" s="10">
        <v>18</v>
      </c>
      <c r="S8" s="10">
        <v>19</v>
      </c>
      <c r="T8" s="10">
        <v>20</v>
      </c>
      <c r="U8" s="10">
        <v>21</v>
      </c>
      <c r="V8" s="10">
        <v>22</v>
      </c>
      <c r="W8" s="10">
        <v>23</v>
      </c>
      <c r="X8" s="15">
        <v>24</v>
      </c>
      <c r="Y8" s="10">
        <v>25</v>
      </c>
    </row>
    <row r="9" spans="1:25" ht="24">
      <c r="A9" s="219" t="s">
        <v>13</v>
      </c>
      <c r="B9" s="9">
        <v>1</v>
      </c>
      <c r="C9" s="45" t="s">
        <v>14</v>
      </c>
      <c r="D9" s="10">
        <v>2008</v>
      </c>
      <c r="E9" s="46">
        <f>F9+G9</f>
        <v>2421</v>
      </c>
      <c r="F9" s="43">
        <f>800</f>
        <v>800</v>
      </c>
      <c r="G9" s="43">
        <f>640+981</f>
        <v>1621</v>
      </c>
      <c r="H9" s="10">
        <v>0</v>
      </c>
      <c r="I9" s="10">
        <v>0</v>
      </c>
      <c r="J9" s="53">
        <v>0</v>
      </c>
      <c r="K9" s="53">
        <v>19.8</v>
      </c>
      <c r="L9" s="53">
        <v>20.5</v>
      </c>
      <c r="M9" s="53">
        <v>19.8</v>
      </c>
      <c r="N9" s="53">
        <v>0</v>
      </c>
      <c r="O9" s="53">
        <v>0</v>
      </c>
      <c r="P9" s="9">
        <v>0</v>
      </c>
      <c r="Q9" s="9">
        <v>0</v>
      </c>
      <c r="R9" s="9">
        <v>6</v>
      </c>
      <c r="S9" s="9"/>
      <c r="T9" s="9"/>
      <c r="U9" s="9"/>
      <c r="V9" s="9"/>
      <c r="W9" s="9"/>
      <c r="X9" s="44"/>
      <c r="Y9" s="58"/>
    </row>
    <row r="10" spans="1:25" ht="24">
      <c r="A10" s="220"/>
      <c r="B10" s="9">
        <v>2</v>
      </c>
      <c r="C10" s="45" t="s">
        <v>21</v>
      </c>
      <c r="D10" s="10">
        <v>2018</v>
      </c>
      <c r="E10" s="46">
        <f>F10+G10</f>
        <v>1240</v>
      </c>
      <c r="F10" s="43">
        <v>0</v>
      </c>
      <c r="G10" s="43">
        <v>1240</v>
      </c>
      <c r="H10" s="10">
        <v>0</v>
      </c>
      <c r="I10" s="10">
        <v>7</v>
      </c>
      <c r="J10" s="43">
        <v>0</v>
      </c>
      <c r="K10" s="43">
        <v>0</v>
      </c>
      <c r="L10" s="43">
        <v>0</v>
      </c>
      <c r="M10" s="43">
        <v>0</v>
      </c>
      <c r="N10" s="43">
        <v>0</v>
      </c>
      <c r="O10" s="43">
        <v>0</v>
      </c>
      <c r="P10" s="10">
        <v>0</v>
      </c>
      <c r="Q10" s="10">
        <v>0</v>
      </c>
      <c r="R10" s="10">
        <v>8</v>
      </c>
      <c r="S10" s="9">
        <v>0</v>
      </c>
      <c r="T10" s="9">
        <v>0.09</v>
      </c>
      <c r="U10" s="9">
        <v>1</v>
      </c>
      <c r="V10" s="9">
        <v>0</v>
      </c>
      <c r="W10" s="9">
        <v>100</v>
      </c>
      <c r="X10" s="44">
        <v>37</v>
      </c>
      <c r="Y10" s="58"/>
    </row>
    <row r="11" spans="1:25" ht="15">
      <c r="A11" s="220"/>
      <c r="B11" s="9">
        <v>3</v>
      </c>
      <c r="C11" s="45" t="s">
        <v>26</v>
      </c>
      <c r="D11" s="10"/>
      <c r="E11" s="43"/>
      <c r="F11" s="43"/>
      <c r="G11" s="43"/>
      <c r="H11" s="10"/>
      <c r="I11" s="10"/>
      <c r="J11" s="53"/>
      <c r="K11" s="53"/>
      <c r="L11" s="53"/>
      <c r="M11" s="53"/>
      <c r="N11" s="53"/>
      <c r="O11" s="53"/>
      <c r="P11" s="9"/>
      <c r="Q11" s="9"/>
      <c r="R11" s="9"/>
      <c r="S11" s="9"/>
      <c r="T11" s="9"/>
      <c r="U11" s="9"/>
      <c r="V11" s="9"/>
      <c r="W11" s="9"/>
      <c r="X11" s="44"/>
      <c r="Y11" s="58"/>
    </row>
    <row r="12" spans="1:25" ht="24">
      <c r="A12" s="220"/>
      <c r="B12" s="9">
        <v>4</v>
      </c>
      <c r="C12" s="47" t="s">
        <v>32</v>
      </c>
      <c r="D12" s="10"/>
      <c r="E12" s="43"/>
      <c r="F12" s="43"/>
      <c r="G12" s="43"/>
      <c r="H12" s="10"/>
      <c r="I12" s="10"/>
      <c r="J12" s="53"/>
      <c r="K12" s="53"/>
      <c r="L12" s="53"/>
      <c r="M12" s="53"/>
      <c r="N12" s="53"/>
      <c r="O12" s="53"/>
      <c r="P12" s="9"/>
      <c r="Q12" s="9"/>
      <c r="R12" s="9"/>
      <c r="S12" s="9"/>
      <c r="T12" s="9"/>
      <c r="U12" s="9"/>
      <c r="V12" s="9"/>
      <c r="W12" s="9"/>
      <c r="X12" s="44"/>
      <c r="Y12" s="58"/>
    </row>
    <row r="13" spans="1:25" ht="15">
      <c r="A13" s="220"/>
      <c r="B13" s="9">
        <v>5</v>
      </c>
      <c r="C13" s="45" t="s">
        <v>36</v>
      </c>
      <c r="D13" s="10"/>
      <c r="E13" s="43"/>
      <c r="F13" s="43"/>
      <c r="G13" s="43"/>
      <c r="H13" s="10"/>
      <c r="I13" s="10"/>
      <c r="J13" s="53"/>
      <c r="K13" s="53"/>
      <c r="L13" s="53"/>
      <c r="M13" s="53"/>
      <c r="N13" s="53"/>
      <c r="O13" s="53"/>
      <c r="P13" s="9"/>
      <c r="Q13" s="9"/>
      <c r="R13" s="9"/>
      <c r="S13" s="9"/>
      <c r="T13" s="9"/>
      <c r="U13" s="9"/>
      <c r="V13" s="9"/>
      <c r="W13" s="9"/>
      <c r="X13" s="44"/>
      <c r="Y13" s="58"/>
    </row>
    <row r="14" spans="1:25" ht="24">
      <c r="A14" s="220"/>
      <c r="B14" s="9">
        <v>6</v>
      </c>
      <c r="C14" s="45" t="s">
        <v>38</v>
      </c>
      <c r="D14" s="10"/>
      <c r="E14" s="43"/>
      <c r="F14" s="43"/>
      <c r="G14" s="43"/>
      <c r="H14" s="10"/>
      <c r="I14" s="10"/>
      <c r="J14" s="53"/>
      <c r="K14" s="53"/>
      <c r="L14" s="53"/>
      <c r="M14" s="53"/>
      <c r="N14" s="53"/>
      <c r="O14" s="53"/>
      <c r="P14" s="9"/>
      <c r="Q14" s="9"/>
      <c r="R14" s="9"/>
      <c r="S14" s="9"/>
      <c r="T14" s="9"/>
      <c r="U14" s="9"/>
      <c r="V14" s="9"/>
      <c r="W14" s="9"/>
      <c r="X14" s="44"/>
      <c r="Y14" s="58"/>
    </row>
    <row r="15" spans="1:25" ht="15">
      <c r="A15" s="220"/>
      <c r="B15" s="9">
        <v>7</v>
      </c>
      <c r="C15" s="47" t="s">
        <v>40</v>
      </c>
      <c r="D15" s="10"/>
      <c r="E15" s="43"/>
      <c r="F15" s="43"/>
      <c r="G15" s="43"/>
      <c r="H15" s="10"/>
      <c r="I15" s="10"/>
      <c r="J15" s="53"/>
      <c r="K15" s="53"/>
      <c r="L15" s="53"/>
      <c r="M15" s="53"/>
      <c r="N15" s="53"/>
      <c r="O15" s="53"/>
      <c r="P15" s="9"/>
      <c r="Q15" s="9"/>
      <c r="R15" s="9"/>
      <c r="S15" s="9"/>
      <c r="T15" s="9"/>
      <c r="U15" s="9"/>
      <c r="V15" s="9"/>
      <c r="W15" s="9"/>
      <c r="X15" s="44"/>
      <c r="Y15" s="58"/>
    </row>
    <row r="16" spans="1:25" ht="15">
      <c r="A16" s="220"/>
      <c r="B16" s="9">
        <v>8</v>
      </c>
      <c r="C16" s="45" t="s">
        <v>42</v>
      </c>
      <c r="D16" s="10"/>
      <c r="E16" s="43"/>
      <c r="F16" s="43"/>
      <c r="G16" s="43"/>
      <c r="H16" s="10"/>
      <c r="I16" s="10"/>
      <c r="J16" s="53"/>
      <c r="K16" s="53"/>
      <c r="L16" s="53"/>
      <c r="M16" s="53"/>
      <c r="N16" s="53"/>
      <c r="O16" s="53"/>
      <c r="P16" s="9"/>
      <c r="Q16" s="9"/>
      <c r="R16" s="9"/>
      <c r="S16" s="9"/>
      <c r="T16" s="9"/>
      <c r="U16" s="9"/>
      <c r="V16" s="9"/>
      <c r="W16" s="9"/>
      <c r="X16" s="44"/>
      <c r="Y16" s="58"/>
    </row>
    <row r="17" spans="1:25" ht="15">
      <c r="A17" s="220"/>
      <c r="B17" s="9">
        <v>9</v>
      </c>
      <c r="C17" s="45" t="s">
        <v>47</v>
      </c>
      <c r="D17" s="10"/>
      <c r="E17" s="43"/>
      <c r="F17" s="43"/>
      <c r="G17" s="43"/>
      <c r="H17" s="10"/>
      <c r="I17" s="10"/>
      <c r="J17" s="53"/>
      <c r="K17" s="53"/>
      <c r="L17" s="53"/>
      <c r="M17" s="53"/>
      <c r="N17" s="53"/>
      <c r="O17" s="53"/>
      <c r="P17" s="9"/>
      <c r="Q17" s="9"/>
      <c r="R17" s="9"/>
      <c r="S17" s="9"/>
      <c r="T17" s="9"/>
      <c r="U17" s="9"/>
      <c r="V17" s="9"/>
      <c r="W17" s="9"/>
      <c r="X17" s="44"/>
      <c r="Y17" s="58"/>
    </row>
    <row r="18" spans="1:25" ht="24">
      <c r="A18" s="220"/>
      <c r="B18" s="9">
        <v>10</v>
      </c>
      <c r="C18" s="45" t="s">
        <v>51</v>
      </c>
      <c r="D18" s="10">
        <v>2006</v>
      </c>
      <c r="E18" s="46">
        <f>F18+G18</f>
        <v>280</v>
      </c>
      <c r="F18" s="43">
        <v>280</v>
      </c>
      <c r="G18" s="43">
        <v>0</v>
      </c>
      <c r="H18" s="10">
        <v>0</v>
      </c>
      <c r="I18" s="10">
        <v>1</v>
      </c>
      <c r="J18" s="43">
        <v>0</v>
      </c>
      <c r="K18" s="43">
        <v>13</v>
      </c>
      <c r="L18" s="43">
        <v>0</v>
      </c>
      <c r="M18" s="43">
        <v>0</v>
      </c>
      <c r="N18" s="43">
        <v>0</v>
      </c>
      <c r="O18" s="43">
        <v>1</v>
      </c>
      <c r="P18" s="10">
        <v>0</v>
      </c>
      <c r="Q18" s="10">
        <v>0</v>
      </c>
      <c r="R18" s="10">
        <v>0</v>
      </c>
      <c r="S18" s="10"/>
      <c r="T18" s="10"/>
      <c r="U18" s="10">
        <v>0.5</v>
      </c>
      <c r="V18" s="10">
        <v>4</v>
      </c>
      <c r="W18" s="10">
        <v>60</v>
      </c>
      <c r="X18" s="15">
        <v>20</v>
      </c>
      <c r="Y18" s="58"/>
    </row>
    <row r="19" spans="1:25" ht="15">
      <c r="A19" s="220"/>
      <c r="B19" s="9">
        <v>11</v>
      </c>
      <c r="C19" s="45" t="s">
        <v>56</v>
      </c>
      <c r="D19" s="10"/>
      <c r="E19" s="43"/>
      <c r="F19" s="43"/>
      <c r="G19" s="43"/>
      <c r="H19" s="10"/>
      <c r="I19" s="10"/>
      <c r="J19" s="43"/>
      <c r="K19" s="43"/>
      <c r="L19" s="43"/>
      <c r="M19" s="43"/>
      <c r="N19" s="43"/>
      <c r="O19" s="43"/>
      <c r="P19" s="10"/>
      <c r="Q19" s="10"/>
      <c r="R19" s="10"/>
      <c r="S19" s="10"/>
      <c r="T19" s="10"/>
      <c r="U19" s="10"/>
      <c r="V19" s="10"/>
      <c r="W19" s="10"/>
      <c r="X19" s="15"/>
      <c r="Y19" s="58"/>
    </row>
    <row r="20" spans="1:25" ht="24">
      <c r="A20" s="220"/>
      <c r="B20" s="9">
        <v>12</v>
      </c>
      <c r="C20" s="47" t="s">
        <v>58</v>
      </c>
      <c r="D20" s="10">
        <v>2005</v>
      </c>
      <c r="E20" s="46">
        <f>F20+G20</f>
        <v>894</v>
      </c>
      <c r="F20" s="43">
        <v>230</v>
      </c>
      <c r="G20" s="43">
        <v>664</v>
      </c>
      <c r="H20" s="10">
        <v>0</v>
      </c>
      <c r="I20" s="10">
        <v>1</v>
      </c>
      <c r="J20" s="43">
        <v>0</v>
      </c>
      <c r="K20" s="43">
        <v>12.557</v>
      </c>
      <c r="L20" s="43">
        <v>0</v>
      </c>
      <c r="M20" s="43">
        <v>0</v>
      </c>
      <c r="N20" s="43">
        <v>0</v>
      </c>
      <c r="O20" s="43">
        <v>0</v>
      </c>
      <c r="P20" s="10">
        <v>6</v>
      </c>
      <c r="Q20" s="10">
        <v>73</v>
      </c>
      <c r="R20" s="10">
        <v>0</v>
      </c>
      <c r="S20" s="10"/>
      <c r="T20" s="10"/>
      <c r="U20" s="10"/>
      <c r="V20" s="10"/>
      <c r="W20" s="10"/>
      <c r="X20" s="15"/>
      <c r="Y20" s="58"/>
    </row>
    <row r="21" spans="1:25" ht="15">
      <c r="A21" s="220"/>
      <c r="B21" s="9">
        <v>13</v>
      </c>
      <c r="C21" s="47" t="s">
        <v>60</v>
      </c>
      <c r="D21" s="10">
        <v>2017</v>
      </c>
      <c r="E21" s="46">
        <f>F21+G21</f>
        <v>3360</v>
      </c>
      <c r="F21" s="43">
        <v>1000</v>
      </c>
      <c r="G21" s="43">
        <v>2360</v>
      </c>
      <c r="H21" s="10">
        <v>24</v>
      </c>
      <c r="I21" s="10">
        <v>0</v>
      </c>
      <c r="J21" s="43">
        <v>4.8600000000000003</v>
      </c>
      <c r="K21" s="43">
        <v>0</v>
      </c>
      <c r="L21" s="43">
        <v>0</v>
      </c>
      <c r="M21" s="43">
        <v>0</v>
      </c>
      <c r="N21" s="43">
        <v>1.97</v>
      </c>
      <c r="O21" s="43">
        <v>0</v>
      </c>
      <c r="P21" s="10">
        <v>4</v>
      </c>
      <c r="Q21" s="43">
        <v>0</v>
      </c>
      <c r="R21" s="10">
        <v>86</v>
      </c>
      <c r="S21" s="10"/>
      <c r="T21" s="10">
        <v>0.26</v>
      </c>
      <c r="U21" s="10">
        <v>0.93</v>
      </c>
      <c r="V21" s="10"/>
      <c r="W21" s="10">
        <v>28.2</v>
      </c>
      <c r="X21" s="15">
        <v>67.099999999999994</v>
      </c>
      <c r="Y21" s="58"/>
    </row>
    <row r="22" spans="1:25" ht="15">
      <c r="A22" s="220"/>
      <c r="B22" s="9">
        <v>14</v>
      </c>
      <c r="C22" s="47" t="s">
        <v>64</v>
      </c>
      <c r="D22" s="10">
        <v>2014</v>
      </c>
      <c r="E22" s="46">
        <f>F22+G22</f>
        <v>2953.87</v>
      </c>
      <c r="F22" s="43">
        <v>1000</v>
      </c>
      <c r="G22" s="43">
        <v>1953.87</v>
      </c>
      <c r="H22" s="10">
        <v>19</v>
      </c>
      <c r="I22" s="43">
        <v>0</v>
      </c>
      <c r="J22" s="43">
        <v>12.56</v>
      </c>
      <c r="K22" s="43">
        <v>0</v>
      </c>
      <c r="L22" s="43">
        <v>0</v>
      </c>
      <c r="M22" s="43">
        <v>0</v>
      </c>
      <c r="N22" s="43">
        <v>0</v>
      </c>
      <c r="O22" s="43">
        <v>0</v>
      </c>
      <c r="P22" s="10">
        <v>5</v>
      </c>
      <c r="Q22" s="43">
        <v>0</v>
      </c>
      <c r="R22" s="10">
        <v>19</v>
      </c>
      <c r="S22" s="10"/>
      <c r="T22" s="10">
        <v>0.05</v>
      </c>
      <c r="U22" s="10">
        <v>2.67</v>
      </c>
      <c r="V22" s="10"/>
      <c r="W22" s="10"/>
      <c r="X22" s="15"/>
      <c r="Y22" s="58"/>
    </row>
    <row r="23" spans="1:25" ht="24">
      <c r="A23" s="220"/>
      <c r="B23" s="9">
        <v>15</v>
      </c>
      <c r="C23" s="45" t="s">
        <v>66</v>
      </c>
      <c r="D23" s="10"/>
      <c r="E23" s="43"/>
      <c r="F23" s="43"/>
      <c r="G23" s="43"/>
      <c r="H23" s="10"/>
      <c r="I23" s="10"/>
      <c r="J23" s="43"/>
      <c r="K23" s="43"/>
      <c r="L23" s="43"/>
      <c r="M23" s="43"/>
      <c r="N23" s="43"/>
      <c r="O23" s="43"/>
      <c r="P23" s="10"/>
      <c r="Q23" s="10"/>
      <c r="R23" s="10"/>
      <c r="S23" s="10"/>
      <c r="T23" s="10"/>
      <c r="U23" s="10"/>
      <c r="V23" s="10"/>
      <c r="W23" s="10"/>
      <c r="X23" s="15"/>
      <c r="Y23" s="58"/>
    </row>
    <row r="24" spans="1:25" ht="24">
      <c r="A24" s="220"/>
      <c r="B24" s="9">
        <v>16</v>
      </c>
      <c r="C24" s="45" t="s">
        <v>70</v>
      </c>
      <c r="D24" s="10"/>
      <c r="E24" s="43"/>
      <c r="F24" s="43"/>
      <c r="G24" s="43"/>
      <c r="H24" s="10"/>
      <c r="I24" s="10"/>
      <c r="J24" s="43"/>
      <c r="K24" s="43"/>
      <c r="L24" s="43"/>
      <c r="M24" s="43"/>
      <c r="N24" s="43"/>
      <c r="O24" s="43"/>
      <c r="P24" s="10"/>
      <c r="Q24" s="10"/>
      <c r="R24" s="10"/>
      <c r="S24" s="10"/>
      <c r="T24" s="10"/>
      <c r="U24" s="10"/>
      <c r="V24" s="10"/>
      <c r="W24" s="10"/>
      <c r="X24" s="15"/>
      <c r="Y24" s="58"/>
    </row>
    <row r="25" spans="1:25" ht="24">
      <c r="A25" s="220"/>
      <c r="B25" s="9">
        <v>17</v>
      </c>
      <c r="C25" s="45" t="s">
        <v>71</v>
      </c>
      <c r="D25" s="10">
        <v>2016</v>
      </c>
      <c r="E25" s="46">
        <f>F25+G25</f>
        <v>225.55</v>
      </c>
      <c r="F25" s="43">
        <v>152</v>
      </c>
      <c r="G25" s="43">
        <v>73.55</v>
      </c>
      <c r="H25" s="43">
        <v>0</v>
      </c>
      <c r="I25" s="10">
        <v>17</v>
      </c>
      <c r="J25" s="43">
        <v>0</v>
      </c>
      <c r="K25" s="43">
        <v>0</v>
      </c>
      <c r="L25" s="43">
        <v>0</v>
      </c>
      <c r="M25" s="43">
        <v>0</v>
      </c>
      <c r="N25" s="43">
        <v>0</v>
      </c>
      <c r="O25" s="43">
        <v>0</v>
      </c>
      <c r="P25" s="43">
        <v>0</v>
      </c>
      <c r="Q25" s="43">
        <v>0</v>
      </c>
      <c r="R25" s="43">
        <v>0</v>
      </c>
      <c r="S25" s="10"/>
      <c r="T25" s="10"/>
      <c r="U25" s="10"/>
      <c r="V25" s="10"/>
      <c r="W25" s="10"/>
      <c r="X25" s="15"/>
      <c r="Y25" s="58"/>
    </row>
    <row r="26" spans="1:25" ht="24">
      <c r="A26" s="220"/>
      <c r="B26" s="9">
        <v>18</v>
      </c>
      <c r="C26" s="45" t="s">
        <v>73</v>
      </c>
      <c r="D26" s="10"/>
      <c r="E26" s="43"/>
      <c r="F26" s="43"/>
      <c r="G26" s="43"/>
      <c r="H26" s="10"/>
      <c r="I26" s="10"/>
      <c r="J26" s="53"/>
      <c r="K26" s="53"/>
      <c r="L26" s="53"/>
      <c r="M26" s="53"/>
      <c r="N26" s="53"/>
      <c r="O26" s="53"/>
      <c r="P26" s="9"/>
      <c r="Q26" s="9"/>
      <c r="R26" s="9"/>
      <c r="S26" s="9"/>
      <c r="T26" s="9"/>
      <c r="U26" s="9"/>
      <c r="V26" s="9"/>
      <c r="W26" s="9"/>
      <c r="X26" s="44"/>
      <c r="Y26" s="58"/>
    </row>
    <row r="27" spans="1:25" ht="24">
      <c r="A27" s="220"/>
      <c r="B27" s="9">
        <v>19</v>
      </c>
      <c r="C27" s="45" t="s">
        <v>77</v>
      </c>
      <c r="D27" s="10"/>
      <c r="E27" s="43"/>
      <c r="F27" s="43"/>
      <c r="G27" s="43"/>
      <c r="H27" s="10"/>
      <c r="I27" s="10"/>
      <c r="J27" s="53"/>
      <c r="K27" s="53"/>
      <c r="L27" s="53"/>
      <c r="M27" s="53"/>
      <c r="N27" s="53"/>
      <c r="O27" s="53"/>
      <c r="P27" s="9"/>
      <c r="Q27" s="9"/>
      <c r="R27" s="9"/>
      <c r="S27" s="9"/>
      <c r="T27" s="9"/>
      <c r="U27" s="9"/>
      <c r="V27" s="9"/>
      <c r="W27" s="9"/>
      <c r="X27" s="44"/>
      <c r="Y27" s="58"/>
    </row>
    <row r="28" spans="1:25" ht="24">
      <c r="A28" s="220"/>
      <c r="B28" s="9">
        <v>20</v>
      </c>
      <c r="C28" s="45" t="s">
        <v>79</v>
      </c>
      <c r="D28" s="10"/>
      <c r="E28" s="43"/>
      <c r="F28" s="43"/>
      <c r="G28" s="43"/>
      <c r="H28" s="10"/>
      <c r="I28" s="10"/>
      <c r="J28" s="53"/>
      <c r="K28" s="53"/>
      <c r="L28" s="53"/>
      <c r="M28" s="53"/>
      <c r="N28" s="53"/>
      <c r="O28" s="53"/>
      <c r="P28" s="9"/>
      <c r="Q28" s="9"/>
      <c r="R28" s="9"/>
      <c r="S28" s="9"/>
      <c r="T28" s="9"/>
      <c r="U28" s="9"/>
      <c r="V28" s="9"/>
      <c r="W28" s="9"/>
      <c r="X28" s="44"/>
      <c r="Y28" s="58"/>
    </row>
    <row r="29" spans="1:25" ht="24">
      <c r="A29" s="220"/>
      <c r="B29" s="9">
        <v>21</v>
      </c>
      <c r="C29" s="45" t="s">
        <v>81</v>
      </c>
      <c r="D29" s="10"/>
      <c r="E29" s="43"/>
      <c r="F29" s="43"/>
      <c r="G29" s="43"/>
      <c r="H29" s="10"/>
      <c r="I29" s="10"/>
      <c r="J29" s="53"/>
      <c r="K29" s="53"/>
      <c r="L29" s="53"/>
      <c r="M29" s="53"/>
      <c r="N29" s="53"/>
      <c r="O29" s="53"/>
      <c r="P29" s="9"/>
      <c r="Q29" s="9"/>
      <c r="R29" s="9"/>
      <c r="S29" s="9"/>
      <c r="T29" s="9"/>
      <c r="U29" s="9"/>
      <c r="V29" s="9"/>
      <c r="W29" s="9"/>
      <c r="X29" s="44"/>
      <c r="Y29" s="58"/>
    </row>
    <row r="30" spans="1:25" ht="15">
      <c r="A30" s="220"/>
      <c r="B30" s="9">
        <v>22</v>
      </c>
      <c r="C30" s="45" t="s">
        <v>82</v>
      </c>
      <c r="D30" s="10"/>
      <c r="E30" s="43"/>
      <c r="F30" s="43"/>
      <c r="G30" s="43"/>
      <c r="H30" s="10"/>
      <c r="I30" s="10"/>
      <c r="J30" s="53"/>
      <c r="K30" s="53"/>
      <c r="L30" s="53"/>
      <c r="M30" s="53"/>
      <c r="N30" s="53"/>
      <c r="O30" s="53"/>
      <c r="P30" s="9"/>
      <c r="Q30" s="9"/>
      <c r="R30" s="9"/>
      <c r="S30" s="9"/>
      <c r="T30" s="9"/>
      <c r="U30" s="9"/>
      <c r="V30" s="9"/>
      <c r="W30" s="9"/>
      <c r="X30" s="44"/>
      <c r="Y30" s="58"/>
    </row>
    <row r="31" spans="1:25" ht="24">
      <c r="A31" s="220"/>
      <c r="B31" s="9">
        <v>23</v>
      </c>
      <c r="C31" s="45" t="s">
        <v>84</v>
      </c>
      <c r="D31" s="10"/>
      <c r="E31" s="43"/>
      <c r="F31" s="43"/>
      <c r="G31" s="43"/>
      <c r="H31" s="10"/>
      <c r="I31" s="10"/>
      <c r="J31" s="53"/>
      <c r="K31" s="53"/>
      <c r="L31" s="53"/>
      <c r="M31" s="53"/>
      <c r="N31" s="53"/>
      <c r="O31" s="53"/>
      <c r="P31" s="9"/>
      <c r="Q31" s="9"/>
      <c r="R31" s="9"/>
      <c r="S31" s="9"/>
      <c r="T31" s="9"/>
      <c r="U31" s="9"/>
      <c r="V31" s="9"/>
      <c r="W31" s="9"/>
      <c r="X31" s="44"/>
      <c r="Y31" s="58"/>
    </row>
    <row r="32" spans="1:25" ht="24">
      <c r="A32" s="220"/>
      <c r="B32" s="9">
        <v>24</v>
      </c>
      <c r="C32" s="45" t="s">
        <v>85</v>
      </c>
      <c r="D32" s="10"/>
      <c r="E32" s="43"/>
      <c r="F32" s="43"/>
      <c r="G32" s="43"/>
      <c r="H32" s="10"/>
      <c r="I32" s="10"/>
      <c r="J32" s="53"/>
      <c r="K32" s="53"/>
      <c r="L32" s="53"/>
      <c r="M32" s="53"/>
      <c r="N32" s="53"/>
      <c r="O32" s="53"/>
      <c r="P32" s="9"/>
      <c r="Q32" s="9"/>
      <c r="R32" s="9"/>
      <c r="S32" s="9"/>
      <c r="T32" s="9"/>
      <c r="U32" s="9"/>
      <c r="V32" s="9"/>
      <c r="W32" s="9"/>
      <c r="X32" s="44"/>
      <c r="Y32" s="58"/>
    </row>
    <row r="33" spans="1:25" ht="24">
      <c r="A33" s="220"/>
      <c r="B33" s="9">
        <v>25</v>
      </c>
      <c r="C33" s="47" t="s">
        <v>87</v>
      </c>
      <c r="D33" s="10"/>
      <c r="E33" s="43"/>
      <c r="F33" s="43"/>
      <c r="G33" s="43"/>
      <c r="H33" s="10"/>
      <c r="I33" s="10"/>
      <c r="J33" s="53"/>
      <c r="K33" s="53"/>
      <c r="L33" s="53"/>
      <c r="M33" s="53"/>
      <c r="N33" s="53"/>
      <c r="O33" s="53"/>
      <c r="P33" s="9"/>
      <c r="Q33" s="9"/>
      <c r="R33" s="9"/>
      <c r="S33" s="9"/>
      <c r="T33" s="9"/>
      <c r="U33" s="9"/>
      <c r="V33" s="9"/>
      <c r="W33" s="9"/>
      <c r="X33" s="44"/>
      <c r="Y33" s="58"/>
    </row>
    <row r="34" spans="1:25" ht="24">
      <c r="A34" s="220"/>
      <c r="B34" s="9">
        <v>26</v>
      </c>
      <c r="C34" s="47" t="s">
        <v>88</v>
      </c>
      <c r="D34" s="10"/>
      <c r="E34" s="43"/>
      <c r="F34" s="43"/>
      <c r="G34" s="43"/>
      <c r="H34" s="10"/>
      <c r="I34" s="10"/>
      <c r="J34" s="53"/>
      <c r="K34" s="53"/>
      <c r="L34" s="53"/>
      <c r="M34" s="53"/>
      <c r="N34" s="53"/>
      <c r="O34" s="53"/>
      <c r="P34" s="9"/>
      <c r="Q34" s="9"/>
      <c r="R34" s="9"/>
      <c r="S34" s="9"/>
      <c r="T34" s="9"/>
      <c r="U34" s="9"/>
      <c r="V34" s="9"/>
      <c r="W34" s="9"/>
      <c r="X34" s="44"/>
      <c r="Y34" s="58"/>
    </row>
    <row r="35" spans="1:25" ht="15">
      <c r="A35" s="220"/>
      <c r="B35" s="9">
        <v>27</v>
      </c>
      <c r="C35" s="45" t="s">
        <v>89</v>
      </c>
      <c r="D35" s="10"/>
      <c r="E35" s="43"/>
      <c r="F35" s="43"/>
      <c r="G35" s="43"/>
      <c r="H35" s="10"/>
      <c r="I35" s="10"/>
      <c r="J35" s="53"/>
      <c r="K35" s="53"/>
      <c r="L35" s="53"/>
      <c r="M35" s="53"/>
      <c r="N35" s="53"/>
      <c r="O35" s="53"/>
      <c r="P35" s="9"/>
      <c r="Q35" s="9"/>
      <c r="R35" s="9"/>
      <c r="S35" s="9"/>
      <c r="T35" s="9"/>
      <c r="U35" s="9"/>
      <c r="V35" s="9"/>
      <c r="W35" s="9"/>
      <c r="X35" s="44"/>
      <c r="Y35" s="58"/>
    </row>
    <row r="36" spans="1:25" ht="24">
      <c r="A36" s="220"/>
      <c r="B36" s="9">
        <v>28</v>
      </c>
      <c r="C36" s="48" t="s">
        <v>90</v>
      </c>
      <c r="D36" s="10">
        <v>2014</v>
      </c>
      <c r="E36" s="273">
        <f>F36+G36</f>
        <v>3144.03</v>
      </c>
      <c r="F36" s="273">
        <v>1000</v>
      </c>
      <c r="G36" s="273">
        <v>2144.0300000000002</v>
      </c>
      <c r="H36" s="10">
        <v>29</v>
      </c>
      <c r="I36" s="10">
        <v>0</v>
      </c>
      <c r="J36" s="53">
        <v>0</v>
      </c>
      <c r="K36" s="53">
        <v>30.5</v>
      </c>
      <c r="L36" s="53">
        <v>0</v>
      </c>
      <c r="M36" s="53">
        <v>0</v>
      </c>
      <c r="N36" s="53">
        <v>0</v>
      </c>
      <c r="O36" s="53">
        <v>0</v>
      </c>
      <c r="P36" s="9">
        <v>0</v>
      </c>
      <c r="Q36" s="9">
        <v>3</v>
      </c>
      <c r="R36" s="9">
        <v>4</v>
      </c>
      <c r="S36" s="9"/>
      <c r="T36" s="9">
        <v>0.89</v>
      </c>
      <c r="U36" s="9">
        <v>1.98</v>
      </c>
      <c r="V36" s="9"/>
      <c r="W36" s="9">
        <v>181.18</v>
      </c>
      <c r="X36" s="44">
        <v>392.7</v>
      </c>
      <c r="Y36" s="58"/>
    </row>
    <row r="37" spans="1:25" ht="15">
      <c r="A37" s="220"/>
      <c r="B37" s="9">
        <v>29</v>
      </c>
      <c r="C37" s="48" t="s">
        <v>96</v>
      </c>
      <c r="D37" s="10">
        <v>2014</v>
      </c>
      <c r="E37" s="274"/>
      <c r="F37" s="274"/>
      <c r="G37" s="274"/>
      <c r="H37" s="10">
        <v>13</v>
      </c>
      <c r="I37" s="10">
        <v>0</v>
      </c>
      <c r="J37" s="53">
        <v>0</v>
      </c>
      <c r="K37" s="53">
        <v>12.1</v>
      </c>
      <c r="L37" s="53">
        <v>0</v>
      </c>
      <c r="M37" s="53">
        <v>0</v>
      </c>
      <c r="N37" s="53">
        <v>0</v>
      </c>
      <c r="O37" s="53">
        <v>0</v>
      </c>
      <c r="P37" s="9">
        <v>0</v>
      </c>
      <c r="Q37" s="9">
        <v>2</v>
      </c>
      <c r="R37" s="9">
        <v>4</v>
      </c>
      <c r="S37" s="9"/>
      <c r="T37" s="9">
        <v>0.19</v>
      </c>
      <c r="U37" s="9">
        <v>0.20699999999999999</v>
      </c>
      <c r="V37" s="9"/>
      <c r="W37" s="9">
        <v>53.82</v>
      </c>
      <c r="X37" s="44">
        <v>117.3</v>
      </c>
      <c r="Y37" s="58"/>
    </row>
    <row r="38" spans="1:25" ht="36">
      <c r="A38" s="220"/>
      <c r="B38" s="9">
        <v>30</v>
      </c>
      <c r="C38" s="47" t="s">
        <v>98</v>
      </c>
      <c r="D38" s="10" t="s">
        <v>626</v>
      </c>
      <c r="E38" s="46">
        <f>F38+G38</f>
        <v>1358</v>
      </c>
      <c r="F38" s="43">
        <v>0</v>
      </c>
      <c r="G38" s="43">
        <v>1358</v>
      </c>
      <c r="H38" s="10"/>
      <c r="I38" s="10"/>
      <c r="J38" s="53">
        <v>0.23</v>
      </c>
      <c r="K38" s="53">
        <v>17.338000000000001</v>
      </c>
      <c r="L38" s="53">
        <v>0</v>
      </c>
      <c r="M38" s="53">
        <v>0</v>
      </c>
      <c r="N38" s="53">
        <v>0</v>
      </c>
      <c r="O38" s="53">
        <v>0</v>
      </c>
      <c r="P38" s="9">
        <v>1</v>
      </c>
      <c r="Q38" s="9">
        <v>39</v>
      </c>
      <c r="R38" s="9"/>
      <c r="S38" s="9"/>
      <c r="T38" s="9"/>
      <c r="U38" s="9"/>
      <c r="V38" s="9">
        <v>1</v>
      </c>
      <c r="W38" s="9"/>
      <c r="X38" s="44"/>
      <c r="Y38" s="58"/>
    </row>
    <row r="39" spans="1:25" ht="24">
      <c r="A39" s="220"/>
      <c r="B39" s="9">
        <v>31</v>
      </c>
      <c r="C39" s="45" t="s">
        <v>103</v>
      </c>
      <c r="D39" s="49">
        <v>2017</v>
      </c>
      <c r="E39" s="46">
        <f>F39+G39</f>
        <v>530</v>
      </c>
      <c r="F39" s="50">
        <v>0</v>
      </c>
      <c r="G39" s="50">
        <v>530</v>
      </c>
      <c r="H39" s="51">
        <v>4</v>
      </c>
      <c r="I39" s="51">
        <v>1</v>
      </c>
      <c r="J39" s="54">
        <v>0</v>
      </c>
      <c r="K39" s="54">
        <v>18.399999999999999</v>
      </c>
      <c r="L39" s="54">
        <v>0</v>
      </c>
      <c r="M39" s="54">
        <v>0</v>
      </c>
      <c r="N39" s="54">
        <v>0</v>
      </c>
      <c r="O39" s="54">
        <v>0.2</v>
      </c>
      <c r="P39" s="55">
        <v>0</v>
      </c>
      <c r="Q39" s="55">
        <v>3</v>
      </c>
      <c r="R39" s="55">
        <v>1</v>
      </c>
      <c r="S39" s="55"/>
      <c r="T39" s="55"/>
      <c r="U39" s="55">
        <v>0.75</v>
      </c>
      <c r="V39" s="55">
        <v>4</v>
      </c>
      <c r="W39" s="55">
        <v>30</v>
      </c>
      <c r="X39" s="56">
        <v>0.4</v>
      </c>
      <c r="Y39" s="58"/>
    </row>
    <row r="40" spans="1:25" ht="24">
      <c r="A40" s="220"/>
      <c r="B40" s="9">
        <v>32</v>
      </c>
      <c r="C40" s="45" t="s">
        <v>107</v>
      </c>
      <c r="D40" s="49">
        <v>2017</v>
      </c>
      <c r="E40" s="46">
        <f>F40+G40</f>
        <v>593</v>
      </c>
      <c r="F40" s="50">
        <v>260</v>
      </c>
      <c r="G40" s="50">
        <v>333</v>
      </c>
      <c r="H40" s="51">
        <v>0</v>
      </c>
      <c r="I40" s="51">
        <v>0</v>
      </c>
      <c r="J40" s="54">
        <v>0</v>
      </c>
      <c r="K40" s="54">
        <v>18.8</v>
      </c>
      <c r="L40" s="54">
        <v>0</v>
      </c>
      <c r="M40" s="54">
        <v>0</v>
      </c>
      <c r="N40" s="54">
        <v>0</v>
      </c>
      <c r="O40" s="54">
        <v>0.2</v>
      </c>
      <c r="P40" s="55">
        <v>0</v>
      </c>
      <c r="Q40" s="55">
        <v>8</v>
      </c>
      <c r="R40" s="55">
        <v>3</v>
      </c>
      <c r="S40" s="55"/>
      <c r="T40" s="55"/>
      <c r="U40" s="55">
        <v>1.04</v>
      </c>
      <c r="V40" s="55">
        <v>5</v>
      </c>
      <c r="W40" s="55"/>
      <c r="X40" s="56"/>
      <c r="Y40" s="58"/>
    </row>
    <row r="41" spans="1:25" ht="24">
      <c r="A41" s="220"/>
      <c r="B41" s="9">
        <v>33</v>
      </c>
      <c r="C41" s="47" t="s">
        <v>109</v>
      </c>
      <c r="D41" s="51"/>
      <c r="E41" s="50"/>
      <c r="F41" s="50"/>
      <c r="G41" s="50"/>
      <c r="H41" s="51"/>
      <c r="I41" s="51"/>
      <c r="J41" s="54"/>
      <c r="K41" s="54"/>
      <c r="L41" s="54"/>
      <c r="M41" s="54"/>
      <c r="N41" s="54"/>
      <c r="O41" s="54"/>
      <c r="P41" s="55"/>
      <c r="Q41" s="55"/>
      <c r="R41" s="55">
        <v>1</v>
      </c>
      <c r="S41" s="55"/>
      <c r="T41" s="55"/>
      <c r="U41" s="55"/>
      <c r="V41" s="55"/>
      <c r="W41" s="55"/>
      <c r="X41" s="56"/>
      <c r="Y41" s="58"/>
    </row>
    <row r="42" spans="1:25" ht="24">
      <c r="A42" s="220"/>
      <c r="B42" s="9">
        <v>34</v>
      </c>
      <c r="C42" s="45" t="s">
        <v>111</v>
      </c>
      <c r="D42" s="51"/>
      <c r="E42" s="50"/>
      <c r="F42" s="50"/>
      <c r="G42" s="50"/>
      <c r="H42" s="51"/>
      <c r="I42" s="51"/>
      <c r="J42" s="54"/>
      <c r="K42" s="54"/>
      <c r="L42" s="54"/>
      <c r="M42" s="54"/>
      <c r="N42" s="54"/>
      <c r="O42" s="54"/>
      <c r="P42" s="55"/>
      <c r="Q42" s="55"/>
      <c r="R42" s="55">
        <v>1</v>
      </c>
      <c r="S42" s="55"/>
      <c r="T42" s="55"/>
      <c r="U42" s="55"/>
      <c r="V42" s="55"/>
      <c r="W42" s="55"/>
      <c r="X42" s="56"/>
      <c r="Y42" s="58"/>
    </row>
    <row r="43" spans="1:25" ht="24">
      <c r="A43" s="220"/>
      <c r="B43" s="9">
        <v>35</v>
      </c>
      <c r="C43" s="45" t="s">
        <v>113</v>
      </c>
      <c r="D43" s="51"/>
      <c r="E43" s="50"/>
      <c r="F43" s="50"/>
      <c r="G43" s="50"/>
      <c r="H43" s="51"/>
      <c r="I43" s="51"/>
      <c r="J43" s="54"/>
      <c r="K43" s="54"/>
      <c r="L43" s="54"/>
      <c r="M43" s="54"/>
      <c r="N43" s="54"/>
      <c r="O43" s="54"/>
      <c r="P43" s="55"/>
      <c r="Q43" s="55"/>
      <c r="R43" s="55">
        <v>1</v>
      </c>
      <c r="S43" s="55"/>
      <c r="T43" s="55"/>
      <c r="U43" s="55"/>
      <c r="V43" s="55"/>
      <c r="W43" s="55"/>
      <c r="X43" s="56"/>
      <c r="Y43" s="58"/>
    </row>
    <row r="44" spans="1:25" ht="24">
      <c r="A44" s="220"/>
      <c r="B44" s="9">
        <v>36</v>
      </c>
      <c r="C44" s="45" t="s">
        <v>115</v>
      </c>
      <c r="D44" s="51">
        <v>2017</v>
      </c>
      <c r="E44" s="46">
        <f>F44+G44</f>
        <v>2040</v>
      </c>
      <c r="F44" s="50">
        <v>658</v>
      </c>
      <c r="G44" s="50">
        <v>1382</v>
      </c>
      <c r="H44" s="51">
        <v>0</v>
      </c>
      <c r="I44" s="51">
        <v>1</v>
      </c>
      <c r="J44" s="54">
        <v>0</v>
      </c>
      <c r="K44" s="54">
        <v>25.7</v>
      </c>
      <c r="L44" s="54">
        <v>0</v>
      </c>
      <c r="M44" s="54">
        <v>0</v>
      </c>
      <c r="N44" s="54">
        <v>0</v>
      </c>
      <c r="O44" s="54">
        <v>3.9</v>
      </c>
      <c r="P44" s="54">
        <v>0</v>
      </c>
      <c r="Q44" s="55">
        <v>18</v>
      </c>
      <c r="R44" s="55">
        <v>1</v>
      </c>
      <c r="S44" s="55"/>
      <c r="T44" s="55"/>
      <c r="U44" s="55">
        <v>1.05</v>
      </c>
      <c r="V44" s="55">
        <v>1.5</v>
      </c>
      <c r="W44" s="55">
        <v>110</v>
      </c>
      <c r="X44" s="56">
        <v>52</v>
      </c>
      <c r="Y44" s="58"/>
    </row>
    <row r="45" spans="1:25" ht="24">
      <c r="A45" s="220"/>
      <c r="B45" s="9">
        <v>37</v>
      </c>
      <c r="C45" s="45" t="s">
        <v>117</v>
      </c>
      <c r="D45" s="51">
        <v>2014</v>
      </c>
      <c r="E45" s="46">
        <f>F45+G45</f>
        <v>920</v>
      </c>
      <c r="F45" s="50">
        <v>0</v>
      </c>
      <c r="G45" s="50">
        <v>920</v>
      </c>
      <c r="H45" s="51">
        <v>0</v>
      </c>
      <c r="I45" s="51">
        <v>1</v>
      </c>
      <c r="J45" s="54">
        <v>0</v>
      </c>
      <c r="K45" s="54">
        <v>15</v>
      </c>
      <c r="L45" s="54">
        <v>0</v>
      </c>
      <c r="M45" s="54">
        <v>0</v>
      </c>
      <c r="N45" s="54">
        <v>0</v>
      </c>
      <c r="O45" s="54">
        <v>3</v>
      </c>
      <c r="P45" s="54">
        <v>0</v>
      </c>
      <c r="Q45" s="55">
        <v>10</v>
      </c>
      <c r="R45" s="55">
        <v>1</v>
      </c>
      <c r="S45" s="55"/>
      <c r="T45" s="55"/>
      <c r="U45" s="55">
        <v>0.95</v>
      </c>
      <c r="V45" s="55"/>
      <c r="W45" s="55">
        <v>104.5</v>
      </c>
      <c r="X45" s="56"/>
      <c r="Y45" s="58"/>
    </row>
    <row r="46" spans="1:25" ht="24">
      <c r="A46" s="220"/>
      <c r="B46" s="9">
        <v>38</v>
      </c>
      <c r="C46" s="45" t="s">
        <v>119</v>
      </c>
      <c r="D46" s="49" t="s">
        <v>627</v>
      </c>
      <c r="E46" s="46">
        <f>F46+G46</f>
        <v>720</v>
      </c>
      <c r="F46" s="50">
        <v>0</v>
      </c>
      <c r="G46" s="50">
        <v>720</v>
      </c>
      <c r="H46" s="51">
        <v>5</v>
      </c>
      <c r="I46" s="51">
        <v>5</v>
      </c>
      <c r="J46" s="54">
        <v>0</v>
      </c>
      <c r="K46" s="54">
        <v>20.399999999999999</v>
      </c>
      <c r="L46" s="54">
        <v>0</v>
      </c>
      <c r="M46" s="54">
        <v>0</v>
      </c>
      <c r="N46" s="54">
        <v>0</v>
      </c>
      <c r="O46" s="54">
        <v>0.3</v>
      </c>
      <c r="P46" s="54">
        <v>0</v>
      </c>
      <c r="Q46" s="55">
        <v>5</v>
      </c>
      <c r="R46" s="55">
        <v>1</v>
      </c>
      <c r="S46" s="55"/>
      <c r="T46" s="55"/>
      <c r="U46" s="55">
        <v>0.85</v>
      </c>
      <c r="V46" s="55">
        <v>3</v>
      </c>
      <c r="W46" s="55">
        <v>50</v>
      </c>
      <c r="X46" s="56">
        <v>45</v>
      </c>
      <c r="Y46" s="58"/>
    </row>
    <row r="47" spans="1:25" ht="36">
      <c r="A47" s="220"/>
      <c r="B47" s="9">
        <v>39</v>
      </c>
      <c r="C47" s="45" t="s">
        <v>121</v>
      </c>
      <c r="D47" s="51"/>
      <c r="E47" s="50"/>
      <c r="F47" s="50"/>
      <c r="G47" s="50"/>
      <c r="H47" s="51"/>
      <c r="I47" s="51"/>
      <c r="J47" s="54"/>
      <c r="K47" s="54"/>
      <c r="L47" s="54"/>
      <c r="M47" s="54"/>
      <c r="N47" s="54"/>
      <c r="O47" s="54"/>
      <c r="P47" s="55"/>
      <c r="Q47" s="55"/>
      <c r="R47" s="55"/>
      <c r="S47" s="55"/>
      <c r="T47" s="55"/>
      <c r="U47" s="55"/>
      <c r="V47" s="55"/>
      <c r="W47" s="55"/>
      <c r="X47" s="56"/>
      <c r="Y47" s="58"/>
    </row>
    <row r="48" spans="1:25" ht="15">
      <c r="A48" s="220"/>
      <c r="B48" s="9">
        <v>40</v>
      </c>
      <c r="C48" s="45" t="s">
        <v>123</v>
      </c>
      <c r="D48" s="10"/>
      <c r="E48" s="43"/>
      <c r="F48" s="43"/>
      <c r="G48" s="43"/>
      <c r="H48" s="10"/>
      <c r="I48" s="10"/>
      <c r="J48" s="53"/>
      <c r="K48" s="53"/>
      <c r="L48" s="53"/>
      <c r="M48" s="53"/>
      <c r="N48" s="53"/>
      <c r="O48" s="53"/>
      <c r="P48" s="9"/>
      <c r="Q48" s="9"/>
      <c r="R48" s="9"/>
      <c r="S48" s="9"/>
      <c r="T48" s="9"/>
      <c r="U48" s="9"/>
      <c r="V48" s="9"/>
      <c r="W48" s="9"/>
      <c r="X48" s="44"/>
      <c r="Y48" s="58"/>
    </row>
    <row r="49" spans="1:25" ht="24">
      <c r="A49" s="220"/>
      <c r="B49" s="9">
        <v>41</v>
      </c>
      <c r="C49" s="45" t="s">
        <v>127</v>
      </c>
      <c r="D49" s="10"/>
      <c r="E49" s="43"/>
      <c r="F49" s="43"/>
      <c r="G49" s="43"/>
      <c r="H49" s="10"/>
      <c r="I49" s="10"/>
      <c r="J49" s="53"/>
      <c r="K49" s="53"/>
      <c r="L49" s="53"/>
      <c r="M49" s="53"/>
      <c r="N49" s="53"/>
      <c r="O49" s="53"/>
      <c r="P49" s="9"/>
      <c r="Q49" s="9"/>
      <c r="R49" s="9"/>
      <c r="S49" s="9"/>
      <c r="T49" s="9"/>
      <c r="U49" s="9"/>
      <c r="V49" s="9"/>
      <c r="W49" s="9"/>
      <c r="X49" s="44"/>
      <c r="Y49" s="58"/>
    </row>
    <row r="50" spans="1:25" ht="24">
      <c r="A50" s="220"/>
      <c r="B50" s="9">
        <v>42</v>
      </c>
      <c r="C50" s="45" t="s">
        <v>129</v>
      </c>
      <c r="D50" s="10"/>
      <c r="E50" s="43"/>
      <c r="F50" s="43"/>
      <c r="G50" s="43"/>
      <c r="H50" s="10"/>
      <c r="I50" s="10"/>
      <c r="J50" s="53"/>
      <c r="K50" s="53"/>
      <c r="L50" s="53"/>
      <c r="M50" s="53"/>
      <c r="N50" s="53"/>
      <c r="O50" s="53"/>
      <c r="P50" s="9"/>
      <c r="Q50" s="9"/>
      <c r="R50" s="9"/>
      <c r="S50" s="9"/>
      <c r="T50" s="9"/>
      <c r="U50" s="9"/>
      <c r="V50" s="9"/>
      <c r="W50" s="9"/>
      <c r="X50" s="44"/>
      <c r="Y50" s="58"/>
    </row>
    <row r="51" spans="1:25" ht="24">
      <c r="A51" s="220"/>
      <c r="B51" s="9">
        <v>43</v>
      </c>
      <c r="C51" s="45" t="s">
        <v>131</v>
      </c>
      <c r="D51" s="10"/>
      <c r="E51" s="43"/>
      <c r="F51" s="43"/>
      <c r="G51" s="43"/>
      <c r="H51" s="10"/>
      <c r="I51" s="10"/>
      <c r="J51" s="53"/>
      <c r="K51" s="53"/>
      <c r="L51" s="53"/>
      <c r="M51" s="53"/>
      <c r="N51" s="53"/>
      <c r="O51" s="53"/>
      <c r="P51" s="9"/>
      <c r="Q51" s="9"/>
      <c r="R51" s="9"/>
      <c r="S51" s="9"/>
      <c r="T51" s="9"/>
      <c r="U51" s="9"/>
      <c r="V51" s="9"/>
      <c r="W51" s="9"/>
      <c r="X51" s="44"/>
      <c r="Y51" s="58"/>
    </row>
    <row r="52" spans="1:25" ht="24">
      <c r="A52" s="220"/>
      <c r="B52" s="9">
        <v>44</v>
      </c>
      <c r="C52" s="47" t="s">
        <v>133</v>
      </c>
      <c r="D52" s="10"/>
      <c r="E52" s="43"/>
      <c r="F52" s="43"/>
      <c r="G52" s="43"/>
      <c r="H52" s="10"/>
      <c r="I52" s="10"/>
      <c r="J52" s="53"/>
      <c r="K52" s="53"/>
      <c r="L52" s="53"/>
      <c r="M52" s="53"/>
      <c r="N52" s="53"/>
      <c r="O52" s="53"/>
      <c r="P52" s="9"/>
      <c r="Q52" s="9"/>
      <c r="R52" s="9"/>
      <c r="S52" s="9"/>
      <c r="T52" s="9"/>
      <c r="U52" s="9"/>
      <c r="V52" s="9"/>
      <c r="W52" s="9"/>
      <c r="X52" s="44"/>
      <c r="Y52" s="58"/>
    </row>
    <row r="53" spans="1:25" ht="24">
      <c r="A53" s="220"/>
      <c r="B53" s="9">
        <v>45</v>
      </c>
      <c r="C53" s="47" t="s">
        <v>135</v>
      </c>
      <c r="D53" s="10"/>
      <c r="E53" s="43"/>
      <c r="F53" s="43"/>
      <c r="G53" s="43"/>
      <c r="H53" s="10"/>
      <c r="I53" s="10"/>
      <c r="J53" s="53"/>
      <c r="K53" s="53"/>
      <c r="L53" s="53"/>
      <c r="M53" s="53"/>
      <c r="N53" s="53"/>
      <c r="O53" s="53"/>
      <c r="P53" s="9"/>
      <c r="Q53" s="9"/>
      <c r="R53" s="9"/>
      <c r="S53" s="9"/>
      <c r="T53" s="9"/>
      <c r="U53" s="9"/>
      <c r="V53" s="9"/>
      <c r="W53" s="9"/>
      <c r="X53" s="44"/>
      <c r="Y53" s="58"/>
    </row>
    <row r="54" spans="1:25" ht="24">
      <c r="A54" s="220"/>
      <c r="B54" s="9">
        <v>46</v>
      </c>
      <c r="C54" s="45" t="s">
        <v>137</v>
      </c>
      <c r="D54" s="10"/>
      <c r="E54" s="43"/>
      <c r="F54" s="43"/>
      <c r="G54" s="43"/>
      <c r="H54" s="10"/>
      <c r="I54" s="10"/>
      <c r="J54" s="53"/>
      <c r="K54" s="53"/>
      <c r="L54" s="53"/>
      <c r="M54" s="53"/>
      <c r="N54" s="53"/>
      <c r="O54" s="53"/>
      <c r="P54" s="9"/>
      <c r="Q54" s="9"/>
      <c r="R54" s="9"/>
      <c r="S54" s="9"/>
      <c r="T54" s="9"/>
      <c r="U54" s="9"/>
      <c r="V54" s="9"/>
      <c r="W54" s="9"/>
      <c r="X54" s="44"/>
      <c r="Y54" s="58"/>
    </row>
    <row r="55" spans="1:25" ht="24">
      <c r="A55" s="220"/>
      <c r="B55" s="9">
        <v>47</v>
      </c>
      <c r="C55" s="45" t="s">
        <v>139</v>
      </c>
      <c r="D55" s="10"/>
      <c r="E55" s="43"/>
      <c r="F55" s="43"/>
      <c r="G55" s="43"/>
      <c r="H55" s="10"/>
      <c r="I55" s="10"/>
      <c r="J55" s="53"/>
      <c r="K55" s="53"/>
      <c r="L55" s="53"/>
      <c r="M55" s="53"/>
      <c r="N55" s="53"/>
      <c r="O55" s="53"/>
      <c r="P55" s="9"/>
      <c r="Q55" s="9"/>
      <c r="R55" s="9"/>
      <c r="S55" s="9"/>
      <c r="T55" s="9"/>
      <c r="U55" s="9"/>
      <c r="V55" s="9"/>
      <c r="W55" s="9"/>
      <c r="X55" s="44"/>
      <c r="Y55" s="58"/>
    </row>
    <row r="56" spans="1:25" ht="15">
      <c r="A56" s="220"/>
      <c r="B56" s="9">
        <v>48</v>
      </c>
      <c r="C56" s="45" t="s">
        <v>141</v>
      </c>
      <c r="D56" s="10"/>
      <c r="E56" s="43"/>
      <c r="F56" s="43"/>
      <c r="G56" s="43"/>
      <c r="H56" s="10"/>
      <c r="I56" s="10"/>
      <c r="J56" s="53"/>
      <c r="K56" s="53"/>
      <c r="L56" s="53"/>
      <c r="M56" s="53"/>
      <c r="N56" s="53"/>
      <c r="O56" s="53"/>
      <c r="P56" s="9"/>
      <c r="Q56" s="9"/>
      <c r="R56" s="9"/>
      <c r="S56" s="9"/>
      <c r="T56" s="9"/>
      <c r="U56" s="9"/>
      <c r="V56" s="9"/>
      <c r="W56" s="9"/>
      <c r="X56" s="44"/>
      <c r="Y56" s="58"/>
    </row>
    <row r="57" spans="1:25" ht="24">
      <c r="A57" s="220"/>
      <c r="B57" s="9">
        <v>49</v>
      </c>
      <c r="C57" s="45" t="s">
        <v>143</v>
      </c>
      <c r="D57" s="10"/>
      <c r="E57" s="43"/>
      <c r="F57" s="43"/>
      <c r="G57" s="43"/>
      <c r="H57" s="10"/>
      <c r="I57" s="10"/>
      <c r="J57" s="53"/>
      <c r="K57" s="53"/>
      <c r="L57" s="53"/>
      <c r="M57" s="53"/>
      <c r="N57" s="53"/>
      <c r="O57" s="53"/>
      <c r="P57" s="9"/>
      <c r="Q57" s="9"/>
      <c r="R57" s="9"/>
      <c r="S57" s="9"/>
      <c r="T57" s="9"/>
      <c r="U57" s="9"/>
      <c r="V57" s="9"/>
      <c r="W57" s="9"/>
      <c r="X57" s="44"/>
      <c r="Y57" s="58"/>
    </row>
    <row r="58" spans="1:25" ht="24">
      <c r="A58" s="220"/>
      <c r="B58" s="9">
        <v>50</v>
      </c>
      <c r="C58" s="45" t="s">
        <v>145</v>
      </c>
      <c r="D58" s="10"/>
      <c r="E58" s="43"/>
      <c r="F58" s="43"/>
      <c r="G58" s="43"/>
      <c r="H58" s="10"/>
      <c r="I58" s="10"/>
      <c r="J58" s="53"/>
      <c r="K58" s="53"/>
      <c r="L58" s="53"/>
      <c r="M58" s="53"/>
      <c r="N58" s="53"/>
      <c r="O58" s="53"/>
      <c r="P58" s="9"/>
      <c r="Q58" s="9"/>
      <c r="R58" s="9"/>
      <c r="S58" s="9"/>
      <c r="T58" s="9"/>
      <c r="U58" s="9"/>
      <c r="V58" s="9"/>
      <c r="W58" s="9"/>
      <c r="X58" s="44"/>
      <c r="Y58" s="58"/>
    </row>
    <row r="59" spans="1:25" ht="24">
      <c r="A59" s="220"/>
      <c r="B59" s="9">
        <v>51</v>
      </c>
      <c r="C59" s="45" t="s">
        <v>146</v>
      </c>
      <c r="D59" s="10">
        <v>2000</v>
      </c>
      <c r="E59" s="46">
        <f t="shared" ref="E59:E67" si="0">F59+G59</f>
        <v>80</v>
      </c>
      <c r="F59" s="43">
        <v>0</v>
      </c>
      <c r="G59" s="43">
        <v>80</v>
      </c>
      <c r="H59" s="10">
        <v>0</v>
      </c>
      <c r="I59" s="10">
        <v>0</v>
      </c>
      <c r="J59" s="53">
        <v>4.5</v>
      </c>
      <c r="K59" s="53">
        <v>0</v>
      </c>
      <c r="L59" s="53">
        <v>4.5</v>
      </c>
      <c r="M59" s="53">
        <v>0</v>
      </c>
      <c r="N59" s="53">
        <v>0</v>
      </c>
      <c r="O59" s="53">
        <v>0</v>
      </c>
      <c r="P59" s="53">
        <v>0</v>
      </c>
      <c r="Q59" s="53">
        <v>0</v>
      </c>
      <c r="R59" s="9">
        <v>0</v>
      </c>
      <c r="S59" s="9"/>
      <c r="T59" s="9">
        <v>0.09</v>
      </c>
      <c r="U59" s="9"/>
      <c r="V59" s="9"/>
      <c r="W59" s="9"/>
      <c r="X59" s="44"/>
      <c r="Y59" s="58"/>
    </row>
    <row r="60" spans="1:25" ht="24">
      <c r="A60" s="220"/>
      <c r="B60" s="9">
        <v>52</v>
      </c>
      <c r="C60" s="47" t="s">
        <v>150</v>
      </c>
      <c r="D60" s="10"/>
      <c r="E60" s="43"/>
      <c r="F60" s="43"/>
      <c r="G60" s="43"/>
      <c r="H60" s="10"/>
      <c r="I60" s="10"/>
      <c r="J60" s="53"/>
      <c r="K60" s="53"/>
      <c r="L60" s="53"/>
      <c r="M60" s="53"/>
      <c r="N60" s="53"/>
      <c r="O60" s="53"/>
      <c r="P60" s="9"/>
      <c r="Q60" s="9"/>
      <c r="R60" s="9">
        <v>2</v>
      </c>
      <c r="S60" s="9"/>
      <c r="T60" s="9"/>
      <c r="U60" s="9"/>
      <c r="V60" s="9"/>
      <c r="W60" s="9"/>
      <c r="X60" s="44"/>
      <c r="Y60" s="58"/>
    </row>
    <row r="61" spans="1:25" ht="24">
      <c r="A61" s="220"/>
      <c r="B61" s="9">
        <v>53</v>
      </c>
      <c r="C61" s="47" t="s">
        <v>155</v>
      </c>
      <c r="D61" s="10" t="s">
        <v>628</v>
      </c>
      <c r="E61" s="46">
        <f t="shared" si="0"/>
        <v>467</v>
      </c>
      <c r="F61" s="43">
        <v>0</v>
      </c>
      <c r="G61" s="43">
        <v>467</v>
      </c>
      <c r="H61" s="10">
        <v>0</v>
      </c>
      <c r="I61" s="10">
        <v>1</v>
      </c>
      <c r="J61" s="53">
        <v>0</v>
      </c>
      <c r="K61" s="53">
        <v>19.600000000000001</v>
      </c>
      <c r="L61" s="53">
        <v>0</v>
      </c>
      <c r="M61" s="53">
        <v>0</v>
      </c>
      <c r="N61" s="53">
        <v>0</v>
      </c>
      <c r="O61" s="53">
        <v>0</v>
      </c>
      <c r="P61" s="53">
        <v>0</v>
      </c>
      <c r="Q61" s="9">
        <v>39</v>
      </c>
      <c r="R61" s="9">
        <v>2</v>
      </c>
      <c r="S61" s="9">
        <v>0.4</v>
      </c>
      <c r="T61" s="9"/>
      <c r="U61" s="9">
        <v>0.3</v>
      </c>
      <c r="V61" s="9">
        <v>2</v>
      </c>
      <c r="W61" s="9">
        <v>150</v>
      </c>
      <c r="X61" s="44">
        <v>91</v>
      </c>
      <c r="Y61" s="58"/>
    </row>
    <row r="62" spans="1:25" ht="24">
      <c r="A62" s="220"/>
      <c r="B62" s="9">
        <v>54</v>
      </c>
      <c r="C62" s="45" t="s">
        <v>156</v>
      </c>
      <c r="D62" s="10">
        <v>2013</v>
      </c>
      <c r="E62" s="46">
        <f t="shared" si="0"/>
        <v>300</v>
      </c>
      <c r="F62" s="43">
        <v>0</v>
      </c>
      <c r="G62" s="43">
        <v>300</v>
      </c>
      <c r="H62" s="10">
        <v>1</v>
      </c>
      <c r="I62" s="10"/>
      <c r="J62" s="53">
        <v>7</v>
      </c>
      <c r="K62" s="53">
        <v>5</v>
      </c>
      <c r="L62" s="53">
        <v>7</v>
      </c>
      <c r="M62" s="53">
        <v>5</v>
      </c>
      <c r="N62" s="53"/>
      <c r="O62" s="53">
        <v>1.5</v>
      </c>
      <c r="P62" s="9">
        <v>14</v>
      </c>
      <c r="Q62" s="9">
        <v>24</v>
      </c>
      <c r="R62" s="9">
        <v>0</v>
      </c>
      <c r="S62" s="57"/>
      <c r="T62" s="57"/>
      <c r="U62" s="57"/>
      <c r="V62" s="57"/>
      <c r="W62" s="57"/>
      <c r="X62" s="57"/>
      <c r="Y62" s="58"/>
    </row>
    <row r="63" spans="1:25" ht="24">
      <c r="A63" s="220"/>
      <c r="B63" s="9">
        <v>55</v>
      </c>
      <c r="C63" s="45" t="s">
        <v>160</v>
      </c>
      <c r="D63" s="10" t="s">
        <v>629</v>
      </c>
      <c r="E63" s="46">
        <f t="shared" si="0"/>
        <v>654</v>
      </c>
      <c r="F63" s="43">
        <v>0</v>
      </c>
      <c r="G63" s="43">
        <v>654</v>
      </c>
      <c r="H63" s="10">
        <v>0</v>
      </c>
      <c r="I63" s="10">
        <v>2</v>
      </c>
      <c r="J63" s="53">
        <v>1</v>
      </c>
      <c r="K63" s="53">
        <v>10</v>
      </c>
      <c r="L63" s="53">
        <v>0</v>
      </c>
      <c r="M63" s="53">
        <v>0</v>
      </c>
      <c r="N63" s="53">
        <v>0</v>
      </c>
      <c r="O63" s="53">
        <v>0</v>
      </c>
      <c r="P63" s="9">
        <v>0</v>
      </c>
      <c r="Q63" s="9">
        <v>0</v>
      </c>
      <c r="R63" s="9">
        <v>4</v>
      </c>
      <c r="S63" s="9"/>
      <c r="T63" s="9">
        <v>0.08</v>
      </c>
      <c r="U63" s="9">
        <v>0.4</v>
      </c>
      <c r="V63" s="9"/>
      <c r="W63" s="9">
        <v>10</v>
      </c>
      <c r="X63" s="44"/>
      <c r="Y63" s="58"/>
    </row>
    <row r="64" spans="1:25" ht="24">
      <c r="A64" s="220"/>
      <c r="B64" s="9">
        <v>56</v>
      </c>
      <c r="C64" s="45" t="s">
        <v>162</v>
      </c>
      <c r="D64" s="10">
        <v>2014</v>
      </c>
      <c r="E64" s="46">
        <f t="shared" si="0"/>
        <v>150</v>
      </c>
      <c r="F64" s="43">
        <v>0</v>
      </c>
      <c r="G64" s="43">
        <v>150</v>
      </c>
      <c r="H64" s="10">
        <v>0</v>
      </c>
      <c r="I64" s="10">
        <v>0</v>
      </c>
      <c r="J64" s="53">
        <v>0</v>
      </c>
      <c r="K64" s="53">
        <v>7</v>
      </c>
      <c r="L64" s="53">
        <v>0</v>
      </c>
      <c r="M64" s="53">
        <v>0</v>
      </c>
      <c r="N64" s="53">
        <v>0</v>
      </c>
      <c r="O64" s="53">
        <v>0</v>
      </c>
      <c r="P64" s="9">
        <v>0</v>
      </c>
      <c r="Q64" s="9">
        <v>0</v>
      </c>
      <c r="R64" s="9">
        <v>0</v>
      </c>
      <c r="S64" s="9"/>
      <c r="T64" s="9"/>
      <c r="U64" s="9">
        <v>0.32</v>
      </c>
      <c r="V64" s="9"/>
      <c r="W64" s="9"/>
      <c r="X64" s="44"/>
      <c r="Y64" s="58"/>
    </row>
    <row r="65" spans="1:25" ht="15">
      <c r="A65" s="220"/>
      <c r="B65" s="9">
        <v>57</v>
      </c>
      <c r="C65" s="45" t="s">
        <v>164</v>
      </c>
      <c r="D65" s="10">
        <v>2015</v>
      </c>
      <c r="E65" s="46">
        <f t="shared" si="0"/>
        <v>956.9</v>
      </c>
      <c r="F65" s="43">
        <v>0</v>
      </c>
      <c r="G65" s="43">
        <v>956.9</v>
      </c>
      <c r="H65" s="10">
        <v>3</v>
      </c>
      <c r="I65" s="10">
        <v>2</v>
      </c>
      <c r="J65" s="53">
        <v>0</v>
      </c>
      <c r="K65" s="53">
        <v>19.8</v>
      </c>
      <c r="L65" s="53">
        <v>0</v>
      </c>
      <c r="M65" s="53">
        <v>0</v>
      </c>
      <c r="N65" s="53">
        <v>0</v>
      </c>
      <c r="O65" s="53">
        <v>0</v>
      </c>
      <c r="P65" s="9">
        <v>0</v>
      </c>
      <c r="Q65" s="9">
        <v>0</v>
      </c>
      <c r="R65" s="9">
        <v>3</v>
      </c>
      <c r="S65" s="9"/>
      <c r="T65" s="9">
        <v>0.37</v>
      </c>
      <c r="U65" s="9"/>
      <c r="V65" s="9"/>
      <c r="W65" s="9"/>
      <c r="X65" s="44"/>
      <c r="Y65" s="58"/>
    </row>
    <row r="66" spans="1:25" ht="24">
      <c r="A66" s="220"/>
      <c r="B66" s="9">
        <v>58</v>
      </c>
      <c r="C66" s="45" t="s">
        <v>168</v>
      </c>
      <c r="D66" s="10">
        <v>2005</v>
      </c>
      <c r="E66" s="46">
        <f t="shared" si="0"/>
        <v>1483.82</v>
      </c>
      <c r="F66" s="43">
        <v>593.53</v>
      </c>
      <c r="G66" s="43">
        <v>890.29</v>
      </c>
      <c r="H66" s="10">
        <v>0</v>
      </c>
      <c r="I66" s="10">
        <v>0</v>
      </c>
      <c r="J66" s="53">
        <v>0</v>
      </c>
      <c r="K66" s="53">
        <v>17.228999999999999</v>
      </c>
      <c r="L66" s="53">
        <v>0</v>
      </c>
      <c r="M66" s="53">
        <v>17.228999999999999</v>
      </c>
      <c r="N66" s="53">
        <v>0</v>
      </c>
      <c r="O66" s="53">
        <v>1.5</v>
      </c>
      <c r="P66" s="9">
        <v>0</v>
      </c>
      <c r="Q66" s="9">
        <v>9</v>
      </c>
      <c r="R66" s="9">
        <v>1</v>
      </c>
      <c r="S66" s="9">
        <v>1.04</v>
      </c>
      <c r="T66" s="9"/>
      <c r="U66" s="9"/>
      <c r="V66" s="9"/>
      <c r="W66" s="9">
        <v>204</v>
      </c>
      <c r="X66" s="44">
        <v>447.4</v>
      </c>
      <c r="Y66" s="58"/>
    </row>
    <row r="67" spans="1:25" ht="15">
      <c r="A67" s="220"/>
      <c r="B67" s="9">
        <v>59</v>
      </c>
      <c r="C67" s="45" t="s">
        <v>170</v>
      </c>
      <c r="D67" s="10">
        <v>2008</v>
      </c>
      <c r="E67" s="46">
        <f t="shared" si="0"/>
        <v>603</v>
      </c>
      <c r="F67" s="43">
        <v>200</v>
      </c>
      <c r="G67" s="43">
        <v>403</v>
      </c>
      <c r="H67" s="10">
        <v>0</v>
      </c>
      <c r="I67" s="10">
        <v>0</v>
      </c>
      <c r="J67" s="53">
        <v>0</v>
      </c>
      <c r="K67" s="53">
        <v>5.91</v>
      </c>
      <c r="L67" s="53">
        <v>0</v>
      </c>
      <c r="M67" s="53">
        <v>5.91</v>
      </c>
      <c r="N67" s="53">
        <v>0</v>
      </c>
      <c r="O67" s="53">
        <v>1</v>
      </c>
      <c r="P67" s="9">
        <v>0</v>
      </c>
      <c r="Q67" s="9">
        <v>0</v>
      </c>
      <c r="R67" s="9">
        <v>0</v>
      </c>
      <c r="S67" s="9"/>
      <c r="T67" s="9"/>
      <c r="U67" s="9">
        <v>1.54</v>
      </c>
      <c r="V67" s="9"/>
      <c r="W67" s="9"/>
      <c r="X67" s="44">
        <v>16</v>
      </c>
      <c r="Y67" s="58"/>
    </row>
    <row r="68" spans="1:25" ht="24">
      <c r="A68" s="220"/>
      <c r="B68" s="9">
        <v>60</v>
      </c>
      <c r="C68" s="45" t="s">
        <v>172</v>
      </c>
      <c r="D68" s="10"/>
      <c r="E68" s="43"/>
      <c r="F68" s="43"/>
      <c r="G68" s="43"/>
      <c r="H68" s="10"/>
      <c r="I68" s="10"/>
      <c r="J68" s="53"/>
      <c r="K68" s="53"/>
      <c r="L68" s="53"/>
      <c r="M68" s="53"/>
      <c r="N68" s="53"/>
      <c r="O68" s="53"/>
      <c r="P68" s="9"/>
      <c r="Q68" s="9"/>
      <c r="R68" s="9"/>
      <c r="S68" s="9"/>
      <c r="T68" s="9"/>
      <c r="U68" s="9"/>
      <c r="V68" s="9"/>
      <c r="W68" s="9"/>
      <c r="X68" s="44"/>
      <c r="Y68" s="58"/>
    </row>
    <row r="69" spans="1:25" ht="24">
      <c r="A69" s="220"/>
      <c r="B69" s="9">
        <v>61</v>
      </c>
      <c r="C69" s="45" t="s">
        <v>176</v>
      </c>
      <c r="D69" s="10">
        <v>2014</v>
      </c>
      <c r="E69" s="46">
        <f>F69+G69</f>
        <v>1048</v>
      </c>
      <c r="F69" s="43">
        <v>0</v>
      </c>
      <c r="G69" s="43">
        <v>1048</v>
      </c>
      <c r="H69" s="14">
        <v>0</v>
      </c>
      <c r="I69" s="14">
        <v>0</v>
      </c>
      <c r="J69" s="66">
        <v>0</v>
      </c>
      <c r="K69" s="53">
        <v>6.8</v>
      </c>
      <c r="L69" s="53">
        <v>0</v>
      </c>
      <c r="M69" s="53">
        <v>6.8</v>
      </c>
      <c r="N69" s="14">
        <v>0</v>
      </c>
      <c r="O69" s="14">
        <v>0</v>
      </c>
      <c r="P69" s="9">
        <v>0</v>
      </c>
      <c r="Q69" s="9">
        <v>0</v>
      </c>
      <c r="R69" s="9">
        <v>0</v>
      </c>
      <c r="S69" s="9"/>
      <c r="T69" s="9"/>
      <c r="U69" s="9"/>
      <c r="V69" s="9"/>
      <c r="W69" s="9"/>
      <c r="X69" s="44"/>
      <c r="Y69" s="58"/>
    </row>
    <row r="70" spans="1:25" ht="24">
      <c r="A70" s="220"/>
      <c r="B70" s="9">
        <v>62</v>
      </c>
      <c r="C70" s="45" t="s">
        <v>180</v>
      </c>
      <c r="D70" s="51">
        <v>2006</v>
      </c>
      <c r="E70" s="46">
        <f>F70+G70</f>
        <v>50</v>
      </c>
      <c r="F70" s="50">
        <v>0</v>
      </c>
      <c r="G70" s="50">
        <v>50</v>
      </c>
      <c r="H70" s="51">
        <v>0</v>
      </c>
      <c r="I70" s="51">
        <v>0</v>
      </c>
      <c r="J70" s="66">
        <v>0</v>
      </c>
      <c r="K70" s="51">
        <v>0</v>
      </c>
      <c r="L70" s="53">
        <v>0</v>
      </c>
      <c r="M70" s="54">
        <v>0</v>
      </c>
      <c r="N70" s="14">
        <v>0</v>
      </c>
      <c r="O70" s="14">
        <v>0</v>
      </c>
      <c r="P70" s="9">
        <v>0</v>
      </c>
      <c r="Q70" s="55">
        <v>6</v>
      </c>
      <c r="R70" s="55">
        <v>21</v>
      </c>
      <c r="S70" s="55"/>
      <c r="T70" s="55"/>
      <c r="U70" s="55"/>
      <c r="V70" s="55"/>
      <c r="W70" s="55"/>
      <c r="X70" s="56"/>
      <c r="Y70" s="58"/>
    </row>
    <row r="71" spans="1:25" ht="24">
      <c r="A71" s="220"/>
      <c r="B71" s="9">
        <v>63</v>
      </c>
      <c r="C71" s="45" t="s">
        <v>184</v>
      </c>
      <c r="D71" s="14">
        <v>2006</v>
      </c>
      <c r="E71" s="46">
        <f>F71+G71</f>
        <v>830.66</v>
      </c>
      <c r="F71" s="59">
        <v>0</v>
      </c>
      <c r="G71" s="59">
        <v>830.66</v>
      </c>
      <c r="H71" s="14">
        <v>0</v>
      </c>
      <c r="I71" s="14">
        <v>0</v>
      </c>
      <c r="J71" s="66">
        <v>0</v>
      </c>
      <c r="K71" s="66">
        <v>15.755000000000001</v>
      </c>
      <c r="L71" s="53">
        <v>0</v>
      </c>
      <c r="M71" s="66">
        <v>0</v>
      </c>
      <c r="N71" s="14">
        <v>0</v>
      </c>
      <c r="O71" s="66">
        <v>7</v>
      </c>
      <c r="P71" s="9">
        <v>0</v>
      </c>
      <c r="Q71" s="69">
        <v>66</v>
      </c>
      <c r="R71" s="69">
        <v>0</v>
      </c>
      <c r="S71" s="69">
        <v>0.45</v>
      </c>
      <c r="T71" s="69">
        <v>0</v>
      </c>
      <c r="U71" s="69">
        <v>0</v>
      </c>
      <c r="V71" s="69">
        <v>2</v>
      </c>
      <c r="W71" s="69">
        <v>70</v>
      </c>
      <c r="X71" s="70">
        <v>49.5</v>
      </c>
      <c r="Y71" s="58"/>
    </row>
    <row r="72" spans="1:25" ht="24">
      <c r="A72" s="220"/>
      <c r="B72" s="9">
        <v>64</v>
      </c>
      <c r="C72" s="45" t="s">
        <v>189</v>
      </c>
      <c r="D72" s="10"/>
      <c r="E72" s="43"/>
      <c r="F72" s="43"/>
      <c r="G72" s="43"/>
      <c r="H72" s="10"/>
      <c r="I72" s="10"/>
      <c r="J72" s="53"/>
      <c r="K72" s="53"/>
      <c r="L72" s="53"/>
      <c r="M72" s="53"/>
      <c r="N72" s="53"/>
      <c r="O72" s="53"/>
      <c r="P72" s="9"/>
      <c r="Q72" s="9"/>
      <c r="R72" s="9"/>
      <c r="S72" s="9"/>
      <c r="T72" s="9"/>
      <c r="U72" s="9"/>
      <c r="V72" s="9"/>
      <c r="W72" s="9"/>
      <c r="X72" s="44"/>
      <c r="Y72" s="58"/>
    </row>
    <row r="73" spans="1:25" ht="24">
      <c r="A73" s="220"/>
      <c r="B73" s="9">
        <v>65</v>
      </c>
      <c r="C73" s="45" t="s">
        <v>193</v>
      </c>
      <c r="D73" s="10"/>
      <c r="E73" s="43"/>
      <c r="F73" s="43"/>
      <c r="G73" s="43"/>
      <c r="H73" s="10"/>
      <c r="I73" s="10"/>
      <c r="J73" s="53"/>
      <c r="K73" s="53"/>
      <c r="L73" s="53"/>
      <c r="M73" s="53"/>
      <c r="N73" s="53"/>
      <c r="O73" s="53"/>
      <c r="P73" s="9"/>
      <c r="Q73" s="9"/>
      <c r="R73" s="9"/>
      <c r="S73" s="9"/>
      <c r="T73" s="9"/>
      <c r="U73" s="9"/>
      <c r="V73" s="9"/>
      <c r="W73" s="9"/>
      <c r="X73" s="44"/>
      <c r="Y73" s="58"/>
    </row>
    <row r="74" spans="1:25" ht="24">
      <c r="A74" s="220"/>
      <c r="B74" s="9">
        <v>66</v>
      </c>
      <c r="C74" s="47" t="s">
        <v>195</v>
      </c>
      <c r="D74" s="10">
        <v>2012</v>
      </c>
      <c r="E74" s="46">
        <f>F74+G74</f>
        <v>2598.2200000000003</v>
      </c>
      <c r="F74" s="43">
        <v>1000</v>
      </c>
      <c r="G74" s="43">
        <v>1598.22</v>
      </c>
      <c r="H74" s="10">
        <v>0</v>
      </c>
      <c r="I74" s="10">
        <v>14</v>
      </c>
      <c r="J74" s="53">
        <v>0</v>
      </c>
      <c r="K74" s="53">
        <v>16.184000000000001</v>
      </c>
      <c r="L74" s="53">
        <v>0</v>
      </c>
      <c r="M74" s="53">
        <v>0</v>
      </c>
      <c r="N74" s="53">
        <v>0</v>
      </c>
      <c r="O74" s="53">
        <v>0</v>
      </c>
      <c r="P74" s="53">
        <v>0</v>
      </c>
      <c r="Q74" s="9">
        <v>9</v>
      </c>
      <c r="R74" s="9">
        <v>3</v>
      </c>
      <c r="S74" s="9">
        <v>0.7</v>
      </c>
      <c r="T74" s="9">
        <v>0.4</v>
      </c>
      <c r="U74" s="9">
        <v>3.45</v>
      </c>
      <c r="V74" s="9"/>
      <c r="W74" s="9">
        <v>522.6</v>
      </c>
      <c r="X74" s="44">
        <v>147.47999999999999</v>
      </c>
      <c r="Y74" s="58"/>
    </row>
    <row r="75" spans="1:25" ht="24">
      <c r="A75" s="220"/>
      <c r="B75" s="9">
        <v>67</v>
      </c>
      <c r="C75" s="45" t="s">
        <v>199</v>
      </c>
      <c r="D75" s="10"/>
      <c r="E75" s="43"/>
      <c r="F75" s="43"/>
      <c r="G75" s="43"/>
      <c r="H75" s="10"/>
      <c r="I75" s="10"/>
      <c r="J75" s="53"/>
      <c r="K75" s="53"/>
      <c r="L75" s="53"/>
      <c r="M75" s="53"/>
      <c r="N75" s="53"/>
      <c r="O75" s="53"/>
      <c r="P75" s="9"/>
      <c r="Q75" s="9"/>
      <c r="R75" s="9"/>
      <c r="S75" s="9"/>
      <c r="T75" s="9"/>
      <c r="U75" s="9"/>
      <c r="V75" s="9"/>
      <c r="W75" s="9"/>
      <c r="X75" s="44"/>
      <c r="Y75" s="58"/>
    </row>
    <row r="76" spans="1:25" ht="24">
      <c r="A76" s="220"/>
      <c r="B76" s="9">
        <v>68</v>
      </c>
      <c r="C76" s="45" t="s">
        <v>201</v>
      </c>
      <c r="D76" s="10"/>
      <c r="E76" s="43"/>
      <c r="F76" s="43"/>
      <c r="G76" s="43"/>
      <c r="H76" s="10"/>
      <c r="I76" s="10"/>
      <c r="J76" s="53"/>
      <c r="K76" s="53"/>
      <c r="L76" s="53"/>
      <c r="M76" s="53"/>
      <c r="N76" s="53"/>
      <c r="O76" s="53"/>
      <c r="P76" s="9"/>
      <c r="Q76" s="9"/>
      <c r="R76" s="9"/>
      <c r="S76" s="9"/>
      <c r="T76" s="9"/>
      <c r="U76" s="9"/>
      <c r="V76" s="9"/>
      <c r="W76" s="9"/>
      <c r="X76" s="44"/>
      <c r="Y76" s="58"/>
    </row>
    <row r="77" spans="1:25" ht="36">
      <c r="A77" s="220"/>
      <c r="B77" s="9">
        <v>69</v>
      </c>
      <c r="C77" s="48" t="s">
        <v>205</v>
      </c>
      <c r="D77" s="60" t="s">
        <v>630</v>
      </c>
      <c r="E77" s="60">
        <f>F77+G77</f>
        <v>1184</v>
      </c>
      <c r="F77" s="60">
        <v>122</v>
      </c>
      <c r="G77" s="60">
        <v>1062</v>
      </c>
      <c r="H77" s="60">
        <v>1</v>
      </c>
      <c r="I77" s="60">
        <v>1</v>
      </c>
      <c r="J77" s="25">
        <v>23.05</v>
      </c>
      <c r="K77" s="25">
        <v>51.06</v>
      </c>
      <c r="L77" s="25">
        <v>23.05</v>
      </c>
      <c r="M77" s="25">
        <v>0</v>
      </c>
      <c r="N77" s="25">
        <v>0</v>
      </c>
      <c r="O77" s="25">
        <v>1.76</v>
      </c>
      <c r="P77" s="25">
        <v>12</v>
      </c>
      <c r="Q77" s="25">
        <v>0</v>
      </c>
      <c r="R77" s="25">
        <v>6</v>
      </c>
      <c r="S77" s="25">
        <v>0.17399999999999999</v>
      </c>
      <c r="T77" s="25">
        <v>0.126</v>
      </c>
      <c r="U77" s="25">
        <v>1.7130000000000001</v>
      </c>
      <c r="V77" s="25">
        <v>1</v>
      </c>
      <c r="W77" s="25">
        <v>106.44</v>
      </c>
      <c r="X77" s="71">
        <v>120.55</v>
      </c>
      <c r="Y77" s="58"/>
    </row>
    <row r="78" spans="1:25" ht="36">
      <c r="A78" s="220"/>
      <c r="B78" s="9">
        <v>70</v>
      </c>
      <c r="C78" s="48" t="s">
        <v>210</v>
      </c>
      <c r="D78" s="60" t="s">
        <v>631</v>
      </c>
      <c r="E78" s="60">
        <f>F78+G78</f>
        <v>1285</v>
      </c>
      <c r="F78" s="60">
        <v>48</v>
      </c>
      <c r="G78" s="60">
        <v>1237</v>
      </c>
      <c r="H78" s="60">
        <v>5</v>
      </c>
      <c r="I78" s="60">
        <v>1</v>
      </c>
      <c r="J78" s="25">
        <v>2.81</v>
      </c>
      <c r="K78" s="25">
        <v>25.27</v>
      </c>
      <c r="L78" s="25">
        <v>2.81</v>
      </c>
      <c r="M78" s="25">
        <v>0</v>
      </c>
      <c r="N78" s="25">
        <v>0</v>
      </c>
      <c r="O78" s="25">
        <v>0</v>
      </c>
      <c r="P78" s="25">
        <v>21</v>
      </c>
      <c r="Q78" s="25">
        <v>35</v>
      </c>
      <c r="R78" s="25">
        <v>3</v>
      </c>
      <c r="S78" s="25">
        <v>0.21199999999999999</v>
      </c>
      <c r="T78" s="25">
        <v>8.8999999999999996E-2</v>
      </c>
      <c r="U78" s="25">
        <v>2.5179999999999998</v>
      </c>
      <c r="V78" s="25">
        <v>1</v>
      </c>
      <c r="W78" s="25">
        <v>197.28</v>
      </c>
      <c r="X78" s="71">
        <v>143</v>
      </c>
      <c r="Y78" s="58"/>
    </row>
    <row r="79" spans="1:25" ht="24">
      <c r="A79" s="220"/>
      <c r="B79" s="9">
        <v>71</v>
      </c>
      <c r="C79" s="48" t="s">
        <v>212</v>
      </c>
      <c r="D79" s="10"/>
      <c r="E79" s="43"/>
      <c r="F79" s="43"/>
      <c r="G79" s="43"/>
      <c r="H79" s="10"/>
      <c r="I79" s="10"/>
      <c r="J79" s="53"/>
      <c r="K79" s="53"/>
      <c r="L79" s="53"/>
      <c r="M79" s="53"/>
      <c r="N79" s="53"/>
      <c r="O79" s="53"/>
      <c r="P79" s="9"/>
      <c r="Q79" s="9"/>
      <c r="R79" s="9"/>
      <c r="S79" s="9"/>
      <c r="T79" s="9"/>
      <c r="U79" s="9"/>
      <c r="V79" s="9"/>
      <c r="W79" s="9"/>
      <c r="X79" s="44"/>
      <c r="Y79" s="58"/>
    </row>
    <row r="80" spans="1:25" ht="15">
      <c r="A80" s="220"/>
      <c r="B80" s="9">
        <v>72</v>
      </c>
      <c r="C80" s="47" t="s">
        <v>216</v>
      </c>
      <c r="D80" s="10" t="s">
        <v>632</v>
      </c>
      <c r="E80" s="43">
        <f>F80+G80</f>
        <v>1034.3899999999999</v>
      </c>
      <c r="F80" s="43">
        <v>296.27999999999997</v>
      </c>
      <c r="G80" s="43">
        <v>738.11</v>
      </c>
      <c r="H80" s="10">
        <v>0</v>
      </c>
      <c r="I80" s="10">
        <v>0</v>
      </c>
      <c r="J80" s="53">
        <v>0</v>
      </c>
      <c r="K80" s="53">
        <f>14.2+5.2+9.06</f>
        <v>28.46</v>
      </c>
      <c r="L80" s="53">
        <f>3.75+1.9+4.6+2.2+3.2+4</f>
        <v>19.649999999999999</v>
      </c>
      <c r="M80" s="53">
        <v>0</v>
      </c>
      <c r="N80" s="53">
        <v>0</v>
      </c>
      <c r="O80" s="53">
        <v>0</v>
      </c>
      <c r="P80" s="53">
        <v>0</v>
      </c>
      <c r="Q80" s="9">
        <v>20</v>
      </c>
      <c r="R80" s="9">
        <v>10</v>
      </c>
      <c r="S80" s="9"/>
      <c r="T80" s="9"/>
      <c r="U80" s="9">
        <f>0.3+0.325+0.48+0.04+0.06+0.15</f>
        <v>1.355</v>
      </c>
      <c r="V80" s="9"/>
      <c r="W80" s="9"/>
      <c r="X80" s="44">
        <f>41+54+19+8.3</f>
        <v>122.3</v>
      </c>
      <c r="Y80" s="58"/>
    </row>
    <row r="81" spans="1:25" ht="15">
      <c r="A81" s="220"/>
      <c r="B81" s="9">
        <v>73</v>
      </c>
      <c r="C81" s="45" t="s">
        <v>221</v>
      </c>
      <c r="D81" s="10">
        <v>2010</v>
      </c>
      <c r="E81" s="43">
        <f>F81+G81</f>
        <v>342</v>
      </c>
      <c r="F81" s="43">
        <v>103</v>
      </c>
      <c r="G81" s="43">
        <v>239</v>
      </c>
      <c r="H81" s="10">
        <v>5</v>
      </c>
      <c r="I81" s="10">
        <v>0</v>
      </c>
      <c r="J81" s="53">
        <v>0</v>
      </c>
      <c r="K81" s="43">
        <f>9.422+1.936</f>
        <v>11.358000000000001</v>
      </c>
      <c r="L81" s="10">
        <v>0</v>
      </c>
      <c r="M81" s="53">
        <v>0</v>
      </c>
      <c r="N81" s="10">
        <v>0</v>
      </c>
      <c r="O81" s="53">
        <v>5.8410000000000002</v>
      </c>
      <c r="P81" s="53">
        <v>0</v>
      </c>
      <c r="Q81" s="9">
        <v>0</v>
      </c>
      <c r="R81" s="9">
        <v>1</v>
      </c>
      <c r="S81" s="9">
        <v>0.03</v>
      </c>
      <c r="T81" s="9"/>
      <c r="U81" s="9">
        <f>0.42</f>
        <v>0.42</v>
      </c>
      <c r="V81" s="9"/>
      <c r="W81" s="9">
        <v>42.5</v>
      </c>
      <c r="X81" s="44">
        <v>46</v>
      </c>
      <c r="Y81" s="58"/>
    </row>
    <row r="82" spans="1:25" ht="24">
      <c r="A82" s="220"/>
      <c r="B82" s="9">
        <v>74</v>
      </c>
      <c r="C82" s="45" t="s">
        <v>225</v>
      </c>
      <c r="D82" s="10" t="s">
        <v>633</v>
      </c>
      <c r="E82" s="43">
        <f>F82+G82</f>
        <v>1457</v>
      </c>
      <c r="F82" s="43">
        <v>437</v>
      </c>
      <c r="G82" s="43">
        <v>1020</v>
      </c>
      <c r="H82" s="10">
        <v>6</v>
      </c>
      <c r="I82" s="10">
        <v>0</v>
      </c>
      <c r="J82" s="53">
        <v>0</v>
      </c>
      <c r="K82" s="43">
        <f>19.3036+2.165-1.824+29.67</f>
        <v>49.314599999999999</v>
      </c>
      <c r="L82" s="10">
        <v>0</v>
      </c>
      <c r="M82" s="53">
        <v>0</v>
      </c>
      <c r="N82" s="10">
        <v>0</v>
      </c>
      <c r="O82" s="53">
        <f>1.824+9.195</f>
        <v>11.019</v>
      </c>
      <c r="P82" s="53">
        <v>0</v>
      </c>
      <c r="Q82" s="9">
        <v>0</v>
      </c>
      <c r="R82" s="9">
        <v>1</v>
      </c>
      <c r="S82" s="9">
        <v>0.03</v>
      </c>
      <c r="T82" s="9"/>
      <c r="U82" s="9">
        <f>0.43+0.473</f>
        <v>0.90300000000000002</v>
      </c>
      <c r="V82" s="9"/>
      <c r="W82" s="9">
        <f>40+44</f>
        <v>84</v>
      </c>
      <c r="X82" s="72">
        <f>44+48.4</f>
        <v>92.4</v>
      </c>
      <c r="Y82" s="58"/>
    </row>
    <row r="83" spans="1:25" ht="24">
      <c r="A83" s="220"/>
      <c r="B83" s="9">
        <v>75</v>
      </c>
      <c r="C83" s="45" t="s">
        <v>226</v>
      </c>
      <c r="D83" s="10">
        <v>2003</v>
      </c>
      <c r="E83" s="43">
        <f>F83+G83</f>
        <v>200</v>
      </c>
      <c r="F83" s="43">
        <v>0</v>
      </c>
      <c r="G83" s="43">
        <v>200</v>
      </c>
      <c r="H83" s="10"/>
      <c r="I83" s="10">
        <v>0</v>
      </c>
      <c r="J83" s="53">
        <v>0</v>
      </c>
      <c r="K83" s="43">
        <v>8.3000000000000007</v>
      </c>
      <c r="L83" s="10">
        <v>0</v>
      </c>
      <c r="M83" s="53">
        <v>0</v>
      </c>
      <c r="N83" s="10">
        <v>0</v>
      </c>
      <c r="O83" s="53">
        <v>0</v>
      </c>
      <c r="P83" s="53">
        <v>0</v>
      </c>
      <c r="Q83" s="9">
        <v>0</v>
      </c>
      <c r="R83" s="9">
        <v>0</v>
      </c>
      <c r="S83" s="9"/>
      <c r="T83" s="9"/>
      <c r="U83" s="9">
        <v>0.1</v>
      </c>
      <c r="V83" s="9"/>
      <c r="W83" s="28">
        <f>W82/U82*U83</f>
        <v>9.3023255813953494</v>
      </c>
      <c r="X83" s="72">
        <f>X82/U82*U83</f>
        <v>10.232558139534884</v>
      </c>
      <c r="Y83" s="58"/>
    </row>
    <row r="84" spans="1:25" ht="24">
      <c r="A84" s="220"/>
      <c r="B84" s="9">
        <v>76</v>
      </c>
      <c r="C84" s="47" t="s">
        <v>228</v>
      </c>
      <c r="D84" s="10" t="s">
        <v>634</v>
      </c>
      <c r="E84" s="43">
        <f>F84+G84</f>
        <v>798.7</v>
      </c>
      <c r="F84" s="43">
        <f>29.7+200</f>
        <v>229.7</v>
      </c>
      <c r="G84" s="43">
        <v>569</v>
      </c>
      <c r="H84" s="10">
        <f>14+12+6</f>
        <v>32</v>
      </c>
      <c r="I84" s="10">
        <v>0</v>
      </c>
      <c r="J84" s="53">
        <v>0</v>
      </c>
      <c r="K84" s="43">
        <f>12+26.968</f>
        <v>38.968000000000004</v>
      </c>
      <c r="L84" s="10">
        <v>0</v>
      </c>
      <c r="M84" s="53">
        <v>0</v>
      </c>
      <c r="N84" s="10">
        <v>0</v>
      </c>
      <c r="O84" s="53">
        <v>0</v>
      </c>
      <c r="P84" s="53">
        <v>0</v>
      </c>
      <c r="Q84" s="9">
        <v>8</v>
      </c>
      <c r="R84" s="9">
        <v>1</v>
      </c>
      <c r="S84" s="9"/>
      <c r="T84" s="9"/>
      <c r="U84" s="9">
        <f>0.151+0.45</f>
        <v>0.60099999999999998</v>
      </c>
      <c r="V84" s="9"/>
      <c r="W84" s="28">
        <f>W82/U82*U84</f>
        <v>55.906976744186039</v>
      </c>
      <c r="X84" s="72">
        <f>X82/U82*U84</f>
        <v>61.497674418604646</v>
      </c>
      <c r="Y84" s="58"/>
    </row>
    <row r="85" spans="1:25" ht="15">
      <c r="A85" s="221"/>
      <c r="B85" s="9" t="s">
        <v>437</v>
      </c>
      <c r="C85" s="10"/>
      <c r="D85" s="10"/>
      <c r="E85" s="43">
        <f t="shared" ref="E85:X85" si="1">SUM(E9:E84)</f>
        <v>36202.14</v>
      </c>
      <c r="F85" s="43">
        <f t="shared" si="1"/>
        <v>8409.51</v>
      </c>
      <c r="G85" s="43">
        <f t="shared" si="1"/>
        <v>27792.630000000005</v>
      </c>
      <c r="H85" s="26">
        <f t="shared" si="1"/>
        <v>147</v>
      </c>
      <c r="I85" s="26">
        <f t="shared" si="1"/>
        <v>55</v>
      </c>
      <c r="J85" s="43">
        <f t="shared" si="1"/>
        <v>56.010000000000005</v>
      </c>
      <c r="K85" s="43">
        <f t="shared" si="1"/>
        <v>539.60360000000003</v>
      </c>
      <c r="L85" s="43">
        <f t="shared" si="1"/>
        <v>77.509999999999991</v>
      </c>
      <c r="M85" s="43">
        <f t="shared" si="1"/>
        <v>54.73899999999999</v>
      </c>
      <c r="N85" s="43">
        <f t="shared" si="1"/>
        <v>1.97</v>
      </c>
      <c r="O85" s="43">
        <f t="shared" si="1"/>
        <v>38.220000000000006</v>
      </c>
      <c r="P85" s="26">
        <f t="shared" si="1"/>
        <v>63</v>
      </c>
      <c r="Q85" s="26">
        <f t="shared" si="1"/>
        <v>377</v>
      </c>
      <c r="R85" s="26">
        <f t="shared" si="1"/>
        <v>195</v>
      </c>
      <c r="S85" s="26">
        <f t="shared" si="1"/>
        <v>3.0359999999999996</v>
      </c>
      <c r="T85" s="26">
        <f t="shared" si="1"/>
        <v>2.6349999999999998</v>
      </c>
      <c r="U85" s="26">
        <f t="shared" si="1"/>
        <v>25.547000000000001</v>
      </c>
      <c r="V85" s="26">
        <f t="shared" si="1"/>
        <v>24.5</v>
      </c>
      <c r="W85" s="26">
        <f t="shared" si="1"/>
        <v>2169.729302325582</v>
      </c>
      <c r="X85" s="73">
        <f t="shared" si="1"/>
        <v>2078.8602325581392</v>
      </c>
      <c r="Y85" s="58"/>
    </row>
    <row r="86" spans="1:25" ht="24">
      <c r="A86" s="219" t="s">
        <v>229</v>
      </c>
      <c r="B86" s="9">
        <v>1</v>
      </c>
      <c r="C86" s="10" t="s">
        <v>230</v>
      </c>
      <c r="D86" s="10"/>
      <c r="E86" s="43">
        <f>F86+G86</f>
        <v>2747.3199999999997</v>
      </c>
      <c r="F86" s="43">
        <v>950</v>
      </c>
      <c r="G86" s="43">
        <v>1797.32</v>
      </c>
      <c r="H86" s="10">
        <v>2</v>
      </c>
      <c r="I86" s="10"/>
      <c r="J86" s="43"/>
      <c r="K86" s="43"/>
      <c r="L86" s="43"/>
      <c r="M86" s="43"/>
      <c r="N86" s="43"/>
      <c r="O86" s="43"/>
      <c r="P86" s="10"/>
      <c r="Q86" s="10"/>
      <c r="R86" s="10"/>
      <c r="S86" s="10"/>
      <c r="T86" s="10"/>
      <c r="U86" s="10"/>
      <c r="V86" s="10"/>
      <c r="W86" s="10"/>
      <c r="X86" s="15"/>
      <c r="Y86" s="58"/>
    </row>
    <row r="87" spans="1:25" ht="24">
      <c r="A87" s="220"/>
      <c r="B87" s="9">
        <v>2</v>
      </c>
      <c r="C87" s="45" t="s">
        <v>235</v>
      </c>
      <c r="D87" s="10"/>
      <c r="E87" s="43"/>
      <c r="F87" s="43"/>
      <c r="G87" s="43"/>
      <c r="H87" s="10"/>
      <c r="I87" s="10"/>
      <c r="J87" s="53"/>
      <c r="K87" s="53"/>
      <c r="L87" s="53"/>
      <c r="M87" s="53"/>
      <c r="N87" s="53"/>
      <c r="O87" s="53"/>
      <c r="P87" s="9"/>
      <c r="Q87" s="9"/>
      <c r="R87" s="9"/>
      <c r="S87" s="9"/>
      <c r="T87" s="9"/>
      <c r="U87" s="9"/>
      <c r="V87" s="9"/>
      <c r="W87" s="9"/>
      <c r="X87" s="44"/>
      <c r="Y87" s="58"/>
    </row>
    <row r="88" spans="1:25" ht="24">
      <c r="A88" s="220"/>
      <c r="B88" s="9">
        <v>3</v>
      </c>
      <c r="C88" s="45" t="s">
        <v>239</v>
      </c>
      <c r="D88" s="10"/>
      <c r="E88" s="43"/>
      <c r="F88" s="43"/>
      <c r="G88" s="43"/>
      <c r="H88" s="10"/>
      <c r="I88" s="10"/>
      <c r="J88" s="53"/>
      <c r="K88" s="53"/>
      <c r="L88" s="53"/>
      <c r="M88" s="53"/>
      <c r="N88" s="53"/>
      <c r="O88" s="53"/>
      <c r="P88" s="9"/>
      <c r="Q88" s="9"/>
      <c r="R88" s="9"/>
      <c r="S88" s="9"/>
      <c r="T88" s="9"/>
      <c r="U88" s="9"/>
      <c r="V88" s="9"/>
      <c r="W88" s="9"/>
      <c r="X88" s="44"/>
      <c r="Y88" s="58"/>
    </row>
    <row r="89" spans="1:25" ht="24">
      <c r="A89" s="220"/>
      <c r="B89" s="9">
        <v>4</v>
      </c>
      <c r="C89" s="45" t="s">
        <v>241</v>
      </c>
      <c r="D89" s="10"/>
      <c r="E89" s="43"/>
      <c r="F89" s="43"/>
      <c r="G89" s="43"/>
      <c r="H89" s="10"/>
      <c r="I89" s="10"/>
      <c r="J89" s="53"/>
      <c r="K89" s="53"/>
      <c r="L89" s="53"/>
      <c r="M89" s="53"/>
      <c r="N89" s="53"/>
      <c r="O89" s="53"/>
      <c r="P89" s="9"/>
      <c r="Q89" s="9"/>
      <c r="R89" s="9"/>
      <c r="S89" s="9"/>
      <c r="T89" s="9"/>
      <c r="U89" s="9"/>
      <c r="V89" s="9"/>
      <c r="W89" s="9"/>
      <c r="X89" s="44"/>
      <c r="Y89" s="58"/>
    </row>
    <row r="90" spans="1:25" ht="24">
      <c r="A90" s="220"/>
      <c r="B90" s="9">
        <v>5</v>
      </c>
      <c r="C90" s="45" t="s">
        <v>243</v>
      </c>
      <c r="D90" s="10">
        <v>2010</v>
      </c>
      <c r="E90" s="43">
        <f>F90+G90</f>
        <v>2979.4</v>
      </c>
      <c r="F90" s="43">
        <v>850</v>
      </c>
      <c r="G90" s="43">
        <v>2129.4</v>
      </c>
      <c r="H90" s="10">
        <v>0</v>
      </c>
      <c r="I90" s="10">
        <v>3</v>
      </c>
      <c r="J90" s="53">
        <v>0</v>
      </c>
      <c r="K90" s="53">
        <v>11.91</v>
      </c>
      <c r="L90" s="53">
        <v>0</v>
      </c>
      <c r="M90" s="53">
        <v>0</v>
      </c>
      <c r="N90" s="53">
        <v>0</v>
      </c>
      <c r="O90" s="53">
        <v>3.7</v>
      </c>
      <c r="P90" s="9">
        <v>5</v>
      </c>
      <c r="Q90" s="9">
        <v>3</v>
      </c>
      <c r="R90" s="9">
        <v>1</v>
      </c>
      <c r="S90" s="9">
        <v>5.83</v>
      </c>
      <c r="T90" s="9"/>
      <c r="U90" s="9"/>
      <c r="V90" s="9"/>
      <c r="W90" s="9">
        <v>201</v>
      </c>
      <c r="X90" s="44">
        <v>1452</v>
      </c>
      <c r="Y90" s="58"/>
    </row>
    <row r="91" spans="1:25" ht="15">
      <c r="A91" s="220"/>
      <c r="B91" s="9">
        <v>6</v>
      </c>
      <c r="C91" s="47" t="s">
        <v>247</v>
      </c>
      <c r="D91" s="10"/>
      <c r="E91" s="43"/>
      <c r="F91" s="43"/>
      <c r="G91" s="43"/>
      <c r="H91" s="10"/>
      <c r="I91" s="10"/>
      <c r="J91" s="53"/>
      <c r="K91" s="53"/>
      <c r="L91" s="53"/>
      <c r="M91" s="53"/>
      <c r="N91" s="53"/>
      <c r="O91" s="53"/>
      <c r="P91" s="9"/>
      <c r="Q91" s="9"/>
      <c r="R91" s="9"/>
      <c r="S91" s="9"/>
      <c r="T91" s="9">
        <v>2.1</v>
      </c>
      <c r="U91" s="9">
        <v>3.8</v>
      </c>
      <c r="V91" s="9"/>
      <c r="W91" s="9">
        <v>842</v>
      </c>
      <c r="X91" s="44">
        <v>894</v>
      </c>
      <c r="Y91" s="58"/>
    </row>
    <row r="92" spans="1:25" ht="24">
      <c r="A92" s="220"/>
      <c r="B92" s="9">
        <v>7</v>
      </c>
      <c r="C92" s="47" t="s">
        <v>251</v>
      </c>
      <c r="D92" s="10">
        <v>2010</v>
      </c>
      <c r="E92" s="43">
        <f>F92+G92</f>
        <v>2406</v>
      </c>
      <c r="F92" s="43">
        <v>700</v>
      </c>
      <c r="G92" s="43">
        <v>1706</v>
      </c>
      <c r="H92" s="10"/>
      <c r="I92" s="10"/>
      <c r="J92" s="53"/>
      <c r="K92" s="53">
        <f>12.23</f>
        <v>12.23</v>
      </c>
      <c r="L92" s="53"/>
      <c r="M92" s="53">
        <v>12.23</v>
      </c>
      <c r="N92" s="53"/>
      <c r="O92" s="53"/>
      <c r="P92" s="9"/>
      <c r="Q92" s="9">
        <v>24</v>
      </c>
      <c r="R92" s="9"/>
      <c r="S92" s="9"/>
      <c r="T92" s="9"/>
      <c r="U92" s="9"/>
      <c r="V92" s="9"/>
      <c r="W92" s="9"/>
      <c r="X92" s="44"/>
      <c r="Y92" s="58"/>
    </row>
    <row r="93" spans="1:25" ht="24">
      <c r="A93" s="220"/>
      <c r="B93" s="9">
        <v>8</v>
      </c>
      <c r="C93" s="47" t="s">
        <v>255</v>
      </c>
      <c r="D93" s="10"/>
      <c r="E93" s="43"/>
      <c r="F93" s="43"/>
      <c r="G93" s="43"/>
      <c r="H93" s="10"/>
      <c r="I93" s="10"/>
      <c r="J93" s="53"/>
      <c r="K93" s="53"/>
      <c r="L93" s="53"/>
      <c r="M93" s="53"/>
      <c r="N93" s="53"/>
      <c r="O93" s="53"/>
      <c r="P93" s="9"/>
      <c r="Q93" s="9"/>
      <c r="R93" s="9"/>
      <c r="S93" s="9"/>
      <c r="T93" s="9"/>
      <c r="U93" s="9"/>
      <c r="V93" s="9"/>
      <c r="W93" s="9"/>
      <c r="X93" s="44"/>
      <c r="Y93" s="58"/>
    </row>
    <row r="94" spans="1:25" ht="24">
      <c r="A94" s="220"/>
      <c r="B94" s="9">
        <v>9</v>
      </c>
      <c r="C94" s="47" t="s">
        <v>259</v>
      </c>
      <c r="D94" s="10"/>
      <c r="E94" s="43"/>
      <c r="F94" s="43"/>
      <c r="G94" s="43"/>
      <c r="H94" s="10"/>
      <c r="I94" s="10"/>
      <c r="J94" s="53"/>
      <c r="K94" s="53"/>
      <c r="L94" s="53"/>
      <c r="M94" s="53"/>
      <c r="N94" s="53"/>
      <c r="O94" s="53"/>
      <c r="P94" s="9"/>
      <c r="Q94" s="9"/>
      <c r="R94" s="9"/>
      <c r="S94" s="9"/>
      <c r="T94" s="9"/>
      <c r="U94" s="9"/>
      <c r="V94" s="9"/>
      <c r="W94" s="9"/>
      <c r="X94" s="44"/>
      <c r="Y94" s="58"/>
    </row>
    <row r="95" spans="1:25" ht="15">
      <c r="A95" s="220"/>
      <c r="B95" s="9">
        <v>10</v>
      </c>
      <c r="C95" s="47" t="s">
        <v>260</v>
      </c>
      <c r="D95" s="10">
        <v>2018</v>
      </c>
      <c r="E95" s="43">
        <f>F95+G95</f>
        <v>12</v>
      </c>
      <c r="F95" s="43">
        <v>0</v>
      </c>
      <c r="G95" s="43">
        <v>12</v>
      </c>
      <c r="H95" s="10">
        <v>0</v>
      </c>
      <c r="I95" s="10">
        <v>0</v>
      </c>
      <c r="J95" s="10">
        <v>0</v>
      </c>
      <c r="K95" s="10">
        <v>0</v>
      </c>
      <c r="L95" s="10">
        <v>0</v>
      </c>
      <c r="M95" s="10">
        <v>0</v>
      </c>
      <c r="N95" s="10">
        <v>0</v>
      </c>
      <c r="O95" s="10">
        <v>0</v>
      </c>
      <c r="P95" s="10">
        <v>0</v>
      </c>
      <c r="Q95" s="10">
        <v>5</v>
      </c>
      <c r="R95" s="10">
        <v>0</v>
      </c>
      <c r="S95" s="9"/>
      <c r="T95" s="9"/>
      <c r="U95" s="9">
        <v>1.2</v>
      </c>
      <c r="V95" s="9"/>
      <c r="W95" s="9"/>
      <c r="X95" s="44"/>
      <c r="Y95" s="58"/>
    </row>
    <row r="96" spans="1:25" ht="15">
      <c r="A96" s="220"/>
      <c r="B96" s="9">
        <v>11</v>
      </c>
      <c r="C96" s="47" t="s">
        <v>264</v>
      </c>
      <c r="D96" s="10"/>
      <c r="E96" s="43"/>
      <c r="F96" s="43"/>
      <c r="G96" s="43"/>
      <c r="H96" s="10"/>
      <c r="I96" s="10"/>
      <c r="J96" s="53"/>
      <c r="K96" s="53"/>
      <c r="L96" s="53"/>
      <c r="M96" s="53"/>
      <c r="N96" s="53"/>
      <c r="O96" s="53"/>
      <c r="P96" s="9"/>
      <c r="Q96" s="9"/>
      <c r="R96" s="9"/>
      <c r="S96" s="9"/>
      <c r="T96" s="9"/>
      <c r="U96" s="9"/>
      <c r="V96" s="9"/>
      <c r="W96" s="9"/>
      <c r="X96" s="44"/>
      <c r="Y96" s="58"/>
    </row>
    <row r="97" spans="1:25" ht="15">
      <c r="A97" s="220"/>
      <c r="B97" s="9">
        <v>12</v>
      </c>
      <c r="C97" s="47" t="s">
        <v>266</v>
      </c>
      <c r="D97" s="10"/>
      <c r="E97" s="43"/>
      <c r="F97" s="43"/>
      <c r="G97" s="43"/>
      <c r="H97" s="10"/>
      <c r="I97" s="10"/>
      <c r="J97" s="53"/>
      <c r="K97" s="53"/>
      <c r="L97" s="53"/>
      <c r="M97" s="53"/>
      <c r="N97" s="53"/>
      <c r="O97" s="53"/>
      <c r="P97" s="9"/>
      <c r="Q97" s="9"/>
      <c r="R97" s="9"/>
      <c r="S97" s="9"/>
      <c r="T97" s="9"/>
      <c r="U97" s="9"/>
      <c r="V97" s="9"/>
      <c r="W97" s="9"/>
      <c r="X97" s="44"/>
      <c r="Y97" s="58"/>
    </row>
    <row r="98" spans="1:25" ht="15">
      <c r="A98" s="220"/>
      <c r="B98" s="9">
        <v>13</v>
      </c>
      <c r="C98" s="47" t="s">
        <v>270</v>
      </c>
      <c r="D98" s="10"/>
      <c r="E98" s="43"/>
      <c r="F98" s="43"/>
      <c r="G98" s="43"/>
      <c r="H98" s="10"/>
      <c r="I98" s="10"/>
      <c r="J98" s="53"/>
      <c r="K98" s="53"/>
      <c r="L98" s="53"/>
      <c r="M98" s="53"/>
      <c r="N98" s="53"/>
      <c r="O98" s="53"/>
      <c r="P98" s="9"/>
      <c r="Q98" s="9"/>
      <c r="R98" s="9"/>
      <c r="S98" s="9"/>
      <c r="T98" s="9"/>
      <c r="U98" s="9"/>
      <c r="V98" s="9"/>
      <c r="W98" s="9"/>
      <c r="X98" s="44"/>
      <c r="Y98" s="58"/>
    </row>
    <row r="99" spans="1:25" ht="24">
      <c r="A99" s="220"/>
      <c r="B99" s="9">
        <v>14</v>
      </c>
      <c r="C99" s="45" t="s">
        <v>272</v>
      </c>
      <c r="D99" s="10">
        <v>2009</v>
      </c>
      <c r="E99" s="43">
        <f t="shared" ref="E99:E115" si="2">F99+G99</f>
        <v>2448</v>
      </c>
      <c r="F99" s="43">
        <v>0</v>
      </c>
      <c r="G99" s="43">
        <v>2448</v>
      </c>
      <c r="H99" s="10">
        <v>0</v>
      </c>
      <c r="I99" s="10">
        <v>0</v>
      </c>
      <c r="J99" s="53">
        <v>1450</v>
      </c>
      <c r="K99" s="53">
        <v>6840</v>
      </c>
      <c r="L99" s="53">
        <v>0</v>
      </c>
      <c r="M99" s="53">
        <v>0</v>
      </c>
      <c r="N99" s="53">
        <v>0</v>
      </c>
      <c r="O99" s="53">
        <v>0</v>
      </c>
      <c r="P99" s="9">
        <v>2</v>
      </c>
      <c r="Q99" s="9">
        <v>1</v>
      </c>
      <c r="R99" s="9">
        <v>8</v>
      </c>
      <c r="S99" s="9"/>
      <c r="T99" s="9">
        <v>2.36</v>
      </c>
      <c r="U99" s="9">
        <v>3.5</v>
      </c>
      <c r="V99" s="9"/>
      <c r="W99" s="9">
        <v>455</v>
      </c>
      <c r="X99" s="44">
        <v>2466</v>
      </c>
      <c r="Y99" s="58"/>
    </row>
    <row r="100" spans="1:25" ht="24">
      <c r="A100" s="220"/>
      <c r="B100" s="9">
        <v>15</v>
      </c>
      <c r="C100" s="45" t="s">
        <v>275</v>
      </c>
      <c r="D100" s="10">
        <v>2015</v>
      </c>
      <c r="E100" s="43">
        <f t="shared" si="2"/>
        <v>2803.92</v>
      </c>
      <c r="F100" s="43">
        <v>1000</v>
      </c>
      <c r="G100" s="43">
        <v>1803.92</v>
      </c>
      <c r="H100" s="10">
        <v>0</v>
      </c>
      <c r="I100" s="10">
        <v>5</v>
      </c>
      <c r="J100" s="43">
        <v>0</v>
      </c>
      <c r="K100" s="43">
        <v>25.609000000000002</v>
      </c>
      <c r="L100" s="43">
        <v>0</v>
      </c>
      <c r="M100" s="43">
        <v>1.45</v>
      </c>
      <c r="N100" s="43">
        <v>1.3660000000000001</v>
      </c>
      <c r="O100" s="43">
        <v>0</v>
      </c>
      <c r="P100" s="10">
        <v>10</v>
      </c>
      <c r="Q100" s="10">
        <v>26</v>
      </c>
      <c r="R100" s="10">
        <v>12</v>
      </c>
      <c r="S100" s="10">
        <v>0.28000000000000003</v>
      </c>
      <c r="T100" s="10">
        <v>0</v>
      </c>
      <c r="U100" s="10">
        <v>3.24</v>
      </c>
      <c r="V100" s="10">
        <v>0</v>
      </c>
      <c r="W100" s="10">
        <v>215</v>
      </c>
      <c r="X100" s="15">
        <v>277.3</v>
      </c>
      <c r="Y100" s="58"/>
    </row>
    <row r="101" spans="1:25" ht="24">
      <c r="A101" s="220"/>
      <c r="B101" s="9">
        <v>16</v>
      </c>
      <c r="C101" s="47" t="s">
        <v>277</v>
      </c>
      <c r="D101" s="10" t="s">
        <v>635</v>
      </c>
      <c r="E101" s="43">
        <f t="shared" si="2"/>
        <v>5049.99</v>
      </c>
      <c r="F101" s="43">
        <v>1750</v>
      </c>
      <c r="G101" s="43">
        <f>1748.85+1551.14</f>
        <v>3299.99</v>
      </c>
      <c r="H101" s="10">
        <v>0</v>
      </c>
      <c r="I101" s="10">
        <v>2</v>
      </c>
      <c r="J101" s="43">
        <v>0</v>
      </c>
      <c r="K101" s="43">
        <f>36.3+18.328</f>
        <v>54.628</v>
      </c>
      <c r="L101" s="43">
        <v>0</v>
      </c>
      <c r="M101" s="43">
        <v>0</v>
      </c>
      <c r="N101" s="43">
        <v>0</v>
      </c>
      <c r="O101" s="43">
        <f>16.12</f>
        <v>16.12</v>
      </c>
      <c r="P101" s="10">
        <v>2</v>
      </c>
      <c r="Q101" s="10">
        <f>68+62</f>
        <v>130</v>
      </c>
      <c r="R101" s="10">
        <v>29</v>
      </c>
      <c r="S101" s="10">
        <v>0</v>
      </c>
      <c r="T101" s="10">
        <f>2.5+0.6</f>
        <v>3.1</v>
      </c>
      <c r="U101" s="10">
        <f>9.7+6.5</f>
        <v>16.2</v>
      </c>
      <c r="V101" s="10">
        <v>0</v>
      </c>
      <c r="W101" s="10">
        <f>2661+359.3</f>
        <v>3020.3</v>
      </c>
      <c r="X101" s="15">
        <f>820+358.1</f>
        <v>1178.0999999999999</v>
      </c>
      <c r="Y101" s="58"/>
    </row>
    <row r="102" spans="1:25" ht="24">
      <c r="A102" s="220"/>
      <c r="B102" s="9">
        <v>17</v>
      </c>
      <c r="C102" s="45" t="s">
        <v>279</v>
      </c>
      <c r="D102" s="10" t="s">
        <v>636</v>
      </c>
      <c r="E102" s="43">
        <f t="shared" si="2"/>
        <v>6777.66</v>
      </c>
      <c r="F102" s="43">
        <v>2000</v>
      </c>
      <c r="G102" s="43">
        <v>4777.66</v>
      </c>
      <c r="H102" s="10">
        <v>5</v>
      </c>
      <c r="I102" s="10">
        <v>0</v>
      </c>
      <c r="J102" s="43">
        <v>0</v>
      </c>
      <c r="K102" s="43">
        <v>6.35</v>
      </c>
      <c r="L102" s="43">
        <v>0</v>
      </c>
      <c r="M102" s="43">
        <v>0</v>
      </c>
      <c r="N102" s="43">
        <v>0</v>
      </c>
      <c r="O102" s="43">
        <v>29.097000000000001</v>
      </c>
      <c r="P102" s="10">
        <v>0</v>
      </c>
      <c r="Q102" s="10">
        <v>2</v>
      </c>
      <c r="R102" s="10">
        <v>0</v>
      </c>
      <c r="S102" s="10">
        <v>0</v>
      </c>
      <c r="T102" s="10">
        <v>0</v>
      </c>
      <c r="U102" s="10">
        <v>7.3</v>
      </c>
      <c r="V102" s="10">
        <v>0</v>
      </c>
      <c r="W102" s="10">
        <v>169.4</v>
      </c>
      <c r="X102" s="15">
        <v>612.49</v>
      </c>
      <c r="Y102" s="58"/>
    </row>
    <row r="103" spans="1:25" ht="24">
      <c r="A103" s="220"/>
      <c r="B103" s="9">
        <v>18</v>
      </c>
      <c r="C103" s="47" t="s">
        <v>283</v>
      </c>
      <c r="D103" s="49" t="s">
        <v>637</v>
      </c>
      <c r="E103" s="43">
        <f t="shared" si="2"/>
        <v>5794.04</v>
      </c>
      <c r="F103" s="50">
        <v>1900</v>
      </c>
      <c r="G103" s="50">
        <f>2052.57+1841.47</f>
        <v>3894.04</v>
      </c>
      <c r="H103" s="51">
        <v>1</v>
      </c>
      <c r="I103" s="51">
        <v>0</v>
      </c>
      <c r="J103" s="43">
        <v>0</v>
      </c>
      <c r="K103" s="54">
        <f>74.35+19.14</f>
        <v>93.49</v>
      </c>
      <c r="L103" s="43">
        <v>0</v>
      </c>
      <c r="M103" s="43">
        <v>0</v>
      </c>
      <c r="N103" s="43">
        <v>0</v>
      </c>
      <c r="O103" s="54">
        <f>13.7</f>
        <v>13.7</v>
      </c>
      <c r="P103" s="55">
        <v>0</v>
      </c>
      <c r="Q103" s="55">
        <f>376+9</f>
        <v>385</v>
      </c>
      <c r="R103" s="55">
        <f>103</f>
        <v>103</v>
      </c>
      <c r="S103" s="55"/>
      <c r="T103" s="55">
        <f>2+0.55</f>
        <v>2.5499999999999998</v>
      </c>
      <c r="U103" s="55">
        <f>2.9+3.52</f>
        <v>6.42</v>
      </c>
      <c r="V103" s="55"/>
      <c r="W103" s="55">
        <f>3430+942</f>
        <v>4372</v>
      </c>
      <c r="X103" s="56">
        <f>1200+998</f>
        <v>2198</v>
      </c>
      <c r="Y103" s="58"/>
    </row>
    <row r="104" spans="1:25" ht="24">
      <c r="A104" s="220"/>
      <c r="B104" s="9">
        <v>19</v>
      </c>
      <c r="C104" s="45" t="s">
        <v>285</v>
      </c>
      <c r="D104" s="10">
        <v>2009</v>
      </c>
      <c r="E104" s="43">
        <f t="shared" si="2"/>
        <v>2428</v>
      </c>
      <c r="F104" s="43">
        <v>800</v>
      </c>
      <c r="G104" s="43">
        <v>1628</v>
      </c>
      <c r="H104" s="10">
        <v>0</v>
      </c>
      <c r="I104" s="10">
        <v>1</v>
      </c>
      <c r="J104" s="43">
        <v>0</v>
      </c>
      <c r="K104" s="53">
        <v>25</v>
      </c>
      <c r="L104" s="43">
        <v>0</v>
      </c>
      <c r="M104" s="43">
        <v>0</v>
      </c>
      <c r="N104" s="43">
        <v>0</v>
      </c>
      <c r="O104" s="54">
        <v>0</v>
      </c>
      <c r="P104" s="9">
        <v>30</v>
      </c>
      <c r="Q104" s="9">
        <v>100</v>
      </c>
      <c r="R104" s="9">
        <v>13</v>
      </c>
      <c r="S104" s="9"/>
      <c r="T104" s="9">
        <v>1.9</v>
      </c>
      <c r="U104" s="9">
        <v>2</v>
      </c>
      <c r="V104" s="9">
        <v>1</v>
      </c>
      <c r="W104" s="9">
        <v>300</v>
      </c>
      <c r="X104" s="44"/>
      <c r="Y104" s="58"/>
    </row>
    <row r="105" spans="1:25" ht="24">
      <c r="A105" s="220"/>
      <c r="B105" s="9">
        <v>20</v>
      </c>
      <c r="C105" s="45" t="s">
        <v>287</v>
      </c>
      <c r="D105" s="10" t="s">
        <v>638</v>
      </c>
      <c r="E105" s="43">
        <f t="shared" si="2"/>
        <v>5093.8500000000004</v>
      </c>
      <c r="F105" s="43">
        <v>1800</v>
      </c>
      <c r="G105" s="43">
        <f>1613.36+1680.49</f>
        <v>3293.85</v>
      </c>
      <c r="H105" s="10">
        <v>0</v>
      </c>
      <c r="I105" s="10">
        <v>1</v>
      </c>
      <c r="J105" s="43">
        <v>0</v>
      </c>
      <c r="K105" s="53">
        <v>51.48</v>
      </c>
      <c r="L105" s="43">
        <v>0</v>
      </c>
      <c r="M105" s="43">
        <v>0</v>
      </c>
      <c r="N105" s="43">
        <v>0</v>
      </c>
      <c r="O105" s="54">
        <v>0</v>
      </c>
      <c r="P105" s="9">
        <v>0</v>
      </c>
      <c r="Q105" s="9">
        <v>57</v>
      </c>
      <c r="R105" s="9">
        <v>3</v>
      </c>
      <c r="S105" s="9">
        <v>1.8</v>
      </c>
      <c r="T105" s="9"/>
      <c r="U105" s="9">
        <v>9.74</v>
      </c>
      <c r="V105" s="9">
        <v>1.5</v>
      </c>
      <c r="W105" s="9">
        <v>2127</v>
      </c>
      <c r="X105" s="44">
        <v>702.6</v>
      </c>
      <c r="Y105" s="58"/>
    </row>
    <row r="106" spans="1:25" ht="24">
      <c r="A106" s="220"/>
      <c r="B106" s="9">
        <v>21</v>
      </c>
      <c r="C106" s="47" t="s">
        <v>288</v>
      </c>
      <c r="D106" s="10" t="s">
        <v>639</v>
      </c>
      <c r="E106" s="43">
        <f t="shared" si="2"/>
        <v>6473.375</v>
      </c>
      <c r="F106" s="43">
        <v>2000</v>
      </c>
      <c r="G106" s="43">
        <f>2588.825+1884.55</f>
        <v>4473.375</v>
      </c>
      <c r="H106" s="10">
        <v>0</v>
      </c>
      <c r="I106" s="10">
        <v>2</v>
      </c>
      <c r="J106" s="43">
        <v>0</v>
      </c>
      <c r="K106" s="53">
        <f>124.48+18.291</f>
        <v>142.77100000000002</v>
      </c>
      <c r="L106" s="43">
        <v>0</v>
      </c>
      <c r="M106" s="43">
        <v>0</v>
      </c>
      <c r="N106" s="43">
        <v>0</v>
      </c>
      <c r="O106" s="54">
        <v>0</v>
      </c>
      <c r="P106" s="9">
        <v>0</v>
      </c>
      <c r="Q106" s="9">
        <f>65+86</f>
        <v>151</v>
      </c>
      <c r="R106" s="9">
        <f>31+1</f>
        <v>32</v>
      </c>
      <c r="S106" s="9"/>
      <c r="T106" s="9"/>
      <c r="U106" s="9">
        <f>10.5+3.78</f>
        <v>14.28</v>
      </c>
      <c r="V106" s="9">
        <v>2</v>
      </c>
      <c r="W106" s="9">
        <f>1780+265</f>
        <v>2045</v>
      </c>
      <c r="X106" s="44">
        <f>1615+321</f>
        <v>1936</v>
      </c>
      <c r="Y106" s="58"/>
    </row>
    <row r="107" spans="1:25" ht="24">
      <c r="A107" s="220"/>
      <c r="B107" s="9">
        <v>22</v>
      </c>
      <c r="C107" s="47" t="s">
        <v>289</v>
      </c>
      <c r="D107" s="10">
        <v>2010</v>
      </c>
      <c r="E107" s="43">
        <f t="shared" si="2"/>
        <v>2800</v>
      </c>
      <c r="F107" s="43">
        <v>990</v>
      </c>
      <c r="G107" s="43">
        <v>1810</v>
      </c>
      <c r="H107" s="10">
        <v>0</v>
      </c>
      <c r="I107" s="10">
        <v>3</v>
      </c>
      <c r="J107" s="53">
        <v>5</v>
      </c>
      <c r="K107" s="53">
        <v>10</v>
      </c>
      <c r="L107" s="53">
        <v>0</v>
      </c>
      <c r="M107" s="53">
        <v>0</v>
      </c>
      <c r="N107" s="53">
        <v>0</v>
      </c>
      <c r="O107" s="53">
        <v>0</v>
      </c>
      <c r="P107" s="9">
        <v>6</v>
      </c>
      <c r="Q107" s="9">
        <v>5</v>
      </c>
      <c r="R107" s="9">
        <v>4</v>
      </c>
      <c r="S107" s="9"/>
      <c r="T107" s="9"/>
      <c r="U107" s="9">
        <v>0.5</v>
      </c>
      <c r="V107" s="9"/>
      <c r="W107" s="9">
        <v>10</v>
      </c>
      <c r="X107" s="44"/>
      <c r="Y107" s="58"/>
    </row>
    <row r="108" spans="1:25" ht="15">
      <c r="A108" s="220"/>
      <c r="B108" s="9">
        <v>23</v>
      </c>
      <c r="C108" s="47" t="s">
        <v>291</v>
      </c>
      <c r="D108" s="10">
        <v>2009</v>
      </c>
      <c r="E108" s="43">
        <f t="shared" si="2"/>
        <v>2248.9378999999999</v>
      </c>
      <c r="F108" s="43">
        <v>800</v>
      </c>
      <c r="G108" s="43">
        <v>1448.9378999999999</v>
      </c>
      <c r="H108" s="10">
        <v>0</v>
      </c>
      <c r="I108" s="10">
        <v>2</v>
      </c>
      <c r="J108" s="53">
        <v>0</v>
      </c>
      <c r="K108" s="53">
        <v>45.27</v>
      </c>
      <c r="L108" s="53">
        <v>0</v>
      </c>
      <c r="M108" s="53">
        <v>0</v>
      </c>
      <c r="N108" s="53">
        <v>0</v>
      </c>
      <c r="O108" s="53">
        <v>0</v>
      </c>
      <c r="P108" s="9">
        <v>0</v>
      </c>
      <c r="Q108" s="9">
        <v>45</v>
      </c>
      <c r="R108" s="9">
        <v>26</v>
      </c>
      <c r="S108" s="9">
        <v>0</v>
      </c>
      <c r="T108" s="9">
        <v>2.94</v>
      </c>
      <c r="U108" s="9">
        <v>19.260000000000002</v>
      </c>
      <c r="V108" s="9">
        <v>0</v>
      </c>
      <c r="W108" s="9">
        <v>1988</v>
      </c>
      <c r="X108" s="44">
        <v>990.2</v>
      </c>
      <c r="Y108" s="58"/>
    </row>
    <row r="109" spans="1:25" ht="24">
      <c r="A109" s="220"/>
      <c r="B109" s="9">
        <v>24</v>
      </c>
      <c r="C109" s="47" t="s">
        <v>293</v>
      </c>
      <c r="D109" s="10" t="s">
        <v>640</v>
      </c>
      <c r="E109" s="43">
        <f t="shared" si="2"/>
        <v>5325.74</v>
      </c>
      <c r="F109" s="43">
        <v>1800</v>
      </c>
      <c r="G109" s="43">
        <f>1660+1865.74</f>
        <v>3525.74</v>
      </c>
      <c r="H109" s="10">
        <v>0</v>
      </c>
      <c r="I109" s="10">
        <v>0</v>
      </c>
      <c r="J109" s="53">
        <v>0</v>
      </c>
      <c r="K109" s="53">
        <v>66.385300000000001</v>
      </c>
      <c r="L109" s="53">
        <v>0</v>
      </c>
      <c r="M109" s="53">
        <v>0</v>
      </c>
      <c r="N109" s="53">
        <v>0</v>
      </c>
      <c r="O109" s="53">
        <v>0</v>
      </c>
      <c r="P109" s="9">
        <v>0</v>
      </c>
      <c r="Q109" s="9">
        <v>205</v>
      </c>
      <c r="R109" s="9">
        <v>8</v>
      </c>
      <c r="S109" s="9"/>
      <c r="T109" s="9">
        <v>2.0099999999999998</v>
      </c>
      <c r="U109" s="9">
        <v>12.3</v>
      </c>
      <c r="V109" s="9">
        <v>5</v>
      </c>
      <c r="W109" s="9">
        <v>600</v>
      </c>
      <c r="X109" s="44">
        <v>628</v>
      </c>
      <c r="Y109" s="58"/>
    </row>
    <row r="110" spans="1:25" ht="24">
      <c r="A110" s="220"/>
      <c r="B110" s="9">
        <v>25</v>
      </c>
      <c r="C110" s="45" t="s">
        <v>297</v>
      </c>
      <c r="D110" s="61">
        <v>2012</v>
      </c>
      <c r="E110" s="43">
        <f t="shared" si="2"/>
        <v>337.7</v>
      </c>
      <c r="F110" s="62">
        <v>0</v>
      </c>
      <c r="G110" s="62">
        <v>337.7</v>
      </c>
      <c r="H110" s="10">
        <v>0</v>
      </c>
      <c r="I110" s="61">
        <v>1</v>
      </c>
      <c r="J110" s="53">
        <v>0</v>
      </c>
      <c r="K110" s="62">
        <v>8.69</v>
      </c>
      <c r="L110" s="62"/>
      <c r="M110" s="62"/>
      <c r="N110" s="62"/>
      <c r="O110" s="62"/>
      <c r="P110" s="61"/>
      <c r="Q110" s="61" t="s">
        <v>421</v>
      </c>
      <c r="R110" s="61">
        <v>2</v>
      </c>
      <c r="S110" s="61">
        <v>0.67</v>
      </c>
      <c r="T110" s="61"/>
      <c r="U110" s="61">
        <v>3</v>
      </c>
      <c r="V110" s="61">
        <v>0.5</v>
      </c>
      <c r="W110" s="61">
        <v>754</v>
      </c>
      <c r="X110" s="74">
        <v>70</v>
      </c>
      <c r="Y110" s="58"/>
    </row>
    <row r="111" spans="1:25" ht="24">
      <c r="A111" s="220"/>
      <c r="B111" s="9">
        <v>26</v>
      </c>
      <c r="C111" s="45" t="s">
        <v>299</v>
      </c>
      <c r="D111" s="10" t="s">
        <v>641</v>
      </c>
      <c r="E111" s="43">
        <f t="shared" si="2"/>
        <v>5014.8500000000004</v>
      </c>
      <c r="F111" s="43">
        <v>1790</v>
      </c>
      <c r="G111" s="43">
        <f>1716.85+1508</f>
        <v>3224.85</v>
      </c>
      <c r="H111" s="10">
        <v>0</v>
      </c>
      <c r="I111" s="10">
        <v>0</v>
      </c>
      <c r="J111" s="53">
        <v>0</v>
      </c>
      <c r="K111" s="53">
        <v>71.497</v>
      </c>
      <c r="L111" s="53">
        <v>0</v>
      </c>
      <c r="M111" s="53">
        <v>71.497</v>
      </c>
      <c r="N111" s="53">
        <v>0</v>
      </c>
      <c r="O111" s="53">
        <v>1.9</v>
      </c>
      <c r="P111" s="9">
        <v>5</v>
      </c>
      <c r="Q111" s="9">
        <v>454</v>
      </c>
      <c r="R111" s="9">
        <v>5</v>
      </c>
      <c r="S111" s="9">
        <v>0</v>
      </c>
      <c r="T111" s="9">
        <v>4.92</v>
      </c>
      <c r="U111" s="9">
        <v>16.25</v>
      </c>
      <c r="V111" s="9">
        <v>0.4</v>
      </c>
      <c r="W111" s="9">
        <v>1316</v>
      </c>
      <c r="X111" s="44">
        <v>643</v>
      </c>
      <c r="Y111" s="58"/>
    </row>
    <row r="112" spans="1:25" ht="24">
      <c r="A112" s="220"/>
      <c r="B112" s="9">
        <v>27</v>
      </c>
      <c r="C112" s="47" t="s">
        <v>301</v>
      </c>
      <c r="D112" s="51">
        <v>2015</v>
      </c>
      <c r="E112" s="43">
        <f t="shared" si="2"/>
        <v>2775.77</v>
      </c>
      <c r="F112" s="50">
        <v>1000</v>
      </c>
      <c r="G112" s="50">
        <v>1775.77</v>
      </c>
      <c r="H112" s="10">
        <v>0</v>
      </c>
      <c r="I112" s="51">
        <v>4</v>
      </c>
      <c r="J112" s="53">
        <v>0</v>
      </c>
      <c r="K112" s="54">
        <v>40</v>
      </c>
      <c r="L112" s="54"/>
      <c r="M112" s="54"/>
      <c r="N112" s="54"/>
      <c r="O112" s="54"/>
      <c r="P112" s="55"/>
      <c r="Q112" s="55">
        <v>313</v>
      </c>
      <c r="R112" s="55">
        <v>4</v>
      </c>
      <c r="S112" s="55">
        <v>1</v>
      </c>
      <c r="T112" s="55">
        <v>2.9</v>
      </c>
      <c r="U112" s="55">
        <v>3.6</v>
      </c>
      <c r="V112" s="55">
        <v>7</v>
      </c>
      <c r="W112" s="55">
        <v>600</v>
      </c>
      <c r="X112" s="56">
        <v>67.5</v>
      </c>
      <c r="Y112" s="58"/>
    </row>
    <row r="113" spans="1:25" ht="24">
      <c r="A113" s="220"/>
      <c r="B113" s="9">
        <v>28</v>
      </c>
      <c r="C113" s="47" t="s">
        <v>305</v>
      </c>
      <c r="D113" s="10" t="s">
        <v>642</v>
      </c>
      <c r="E113" s="43">
        <f t="shared" si="2"/>
        <v>8050</v>
      </c>
      <c r="F113" s="43">
        <v>990</v>
      </c>
      <c r="G113" s="43">
        <v>7060</v>
      </c>
      <c r="H113" s="10">
        <v>0</v>
      </c>
      <c r="I113" s="10">
        <v>0</v>
      </c>
      <c r="J113" s="53">
        <v>0</v>
      </c>
      <c r="K113" s="53">
        <v>108.36</v>
      </c>
      <c r="L113" s="53">
        <v>0</v>
      </c>
      <c r="M113" s="53">
        <v>0</v>
      </c>
      <c r="N113" s="53">
        <v>0</v>
      </c>
      <c r="O113" s="53">
        <v>5</v>
      </c>
      <c r="P113" s="9">
        <v>0</v>
      </c>
      <c r="Q113" s="9">
        <v>160</v>
      </c>
      <c r="R113" s="9">
        <v>15</v>
      </c>
      <c r="S113" s="9">
        <v>0.5</v>
      </c>
      <c r="T113" s="9">
        <v>2</v>
      </c>
      <c r="U113" s="9">
        <v>3.5</v>
      </c>
      <c r="V113" s="9">
        <v>3</v>
      </c>
      <c r="W113" s="9">
        <v>5000</v>
      </c>
      <c r="X113" s="44">
        <v>400.5</v>
      </c>
      <c r="Y113" s="58"/>
    </row>
    <row r="114" spans="1:25" ht="24">
      <c r="A114" s="220"/>
      <c r="B114" s="9">
        <v>29</v>
      </c>
      <c r="C114" s="47" t="s">
        <v>308</v>
      </c>
      <c r="D114" s="10" t="s">
        <v>643</v>
      </c>
      <c r="E114" s="43">
        <f t="shared" si="2"/>
        <v>5472.54</v>
      </c>
      <c r="F114" s="43">
        <v>1750</v>
      </c>
      <c r="G114" s="43">
        <f>1733.94+1988.6</f>
        <v>3722.54</v>
      </c>
      <c r="H114" s="10">
        <v>1</v>
      </c>
      <c r="I114" s="10">
        <v>0</v>
      </c>
      <c r="J114" s="53">
        <v>0</v>
      </c>
      <c r="K114" s="53">
        <f>38.96+11.76</f>
        <v>50.72</v>
      </c>
      <c r="L114" s="53">
        <v>3.395</v>
      </c>
      <c r="M114" s="53">
        <v>0</v>
      </c>
      <c r="N114" s="53">
        <v>0</v>
      </c>
      <c r="O114" s="53">
        <v>0</v>
      </c>
      <c r="P114" s="9">
        <v>0</v>
      </c>
      <c r="Q114" s="9">
        <f>130+43</f>
        <v>173</v>
      </c>
      <c r="R114" s="9">
        <f>19+22</f>
        <v>41</v>
      </c>
      <c r="S114" s="9"/>
      <c r="T114" s="9">
        <f>0.8+3.35</f>
        <v>4.1500000000000004</v>
      </c>
      <c r="U114" s="9">
        <f>9.5+4</f>
        <v>13.5</v>
      </c>
      <c r="V114" s="9">
        <v>0.5</v>
      </c>
      <c r="W114" s="9">
        <f>4015+556</f>
        <v>4571</v>
      </c>
      <c r="X114" s="44">
        <f>1150+615</f>
        <v>1765</v>
      </c>
      <c r="Y114" s="58"/>
    </row>
    <row r="115" spans="1:25" ht="24">
      <c r="A115" s="220"/>
      <c r="B115" s="9">
        <v>30</v>
      </c>
      <c r="C115" s="45" t="s">
        <v>310</v>
      </c>
      <c r="D115" s="10">
        <v>2008</v>
      </c>
      <c r="E115" s="43">
        <f t="shared" si="2"/>
        <v>182</v>
      </c>
      <c r="F115" s="43">
        <v>0</v>
      </c>
      <c r="G115" s="43">
        <v>182</v>
      </c>
      <c r="H115" s="10">
        <v>0</v>
      </c>
      <c r="I115" s="10">
        <v>0</v>
      </c>
      <c r="J115" s="53">
        <v>0</v>
      </c>
      <c r="K115" s="53">
        <v>1909</v>
      </c>
      <c r="L115" s="53">
        <v>0</v>
      </c>
      <c r="M115" s="53">
        <v>0</v>
      </c>
      <c r="N115" s="53">
        <v>0</v>
      </c>
      <c r="O115" s="53">
        <v>0</v>
      </c>
      <c r="P115" s="53">
        <v>0</v>
      </c>
      <c r="Q115" s="53">
        <v>0</v>
      </c>
      <c r="R115" s="53">
        <v>0</v>
      </c>
      <c r="S115" s="9"/>
      <c r="T115" s="9"/>
      <c r="U115" s="9">
        <v>2.9</v>
      </c>
      <c r="V115" s="9"/>
      <c r="W115" s="9"/>
      <c r="X115" s="44"/>
      <c r="Y115" s="58"/>
    </row>
    <row r="116" spans="1:25" ht="24">
      <c r="A116" s="220"/>
      <c r="B116" s="9">
        <v>31</v>
      </c>
      <c r="C116" s="45" t="s">
        <v>312</v>
      </c>
      <c r="D116" s="51">
        <v>2007</v>
      </c>
      <c r="E116" s="43">
        <f t="shared" ref="E116:E123" si="3">F116+G116</f>
        <v>2432.37</v>
      </c>
      <c r="F116" s="50">
        <v>800</v>
      </c>
      <c r="G116" s="50">
        <v>1632.37</v>
      </c>
      <c r="H116" s="10">
        <v>0</v>
      </c>
      <c r="I116" s="51">
        <v>1</v>
      </c>
      <c r="J116" s="53">
        <v>0</v>
      </c>
      <c r="K116" s="54">
        <v>43.58</v>
      </c>
      <c r="L116" s="53">
        <v>0</v>
      </c>
      <c r="M116" s="54">
        <v>43.58</v>
      </c>
      <c r="N116" s="53">
        <v>0</v>
      </c>
      <c r="O116" s="53">
        <v>0</v>
      </c>
      <c r="P116" s="55">
        <v>43</v>
      </c>
      <c r="Q116" s="55">
        <v>39</v>
      </c>
      <c r="R116" s="55">
        <v>17</v>
      </c>
      <c r="S116" s="55"/>
      <c r="T116" s="55">
        <v>4.4000000000000004</v>
      </c>
      <c r="U116" s="55">
        <v>9.1999999999999993</v>
      </c>
      <c r="V116" s="55">
        <v>3</v>
      </c>
      <c r="W116" s="55">
        <v>580</v>
      </c>
      <c r="X116" s="56">
        <v>410.5</v>
      </c>
      <c r="Y116" s="58"/>
    </row>
    <row r="117" spans="1:25" ht="24">
      <c r="A117" s="220"/>
      <c r="B117" s="9">
        <v>32</v>
      </c>
      <c r="C117" s="45" t="s">
        <v>314</v>
      </c>
      <c r="D117" s="63">
        <v>2017</v>
      </c>
      <c r="E117" s="43">
        <f t="shared" si="3"/>
        <v>3678.77</v>
      </c>
      <c r="F117" s="64">
        <v>1000</v>
      </c>
      <c r="G117" s="64">
        <v>2678.77</v>
      </c>
      <c r="H117" s="10">
        <v>0</v>
      </c>
      <c r="I117" s="63">
        <v>1</v>
      </c>
      <c r="J117" s="53">
        <v>0</v>
      </c>
      <c r="K117" s="67">
        <v>4.22</v>
      </c>
      <c r="L117" s="53">
        <v>0</v>
      </c>
      <c r="M117" s="67">
        <v>0</v>
      </c>
      <c r="N117" s="67">
        <v>1</v>
      </c>
      <c r="O117" s="67">
        <v>1.5</v>
      </c>
      <c r="P117" s="68">
        <v>10</v>
      </c>
      <c r="Q117" s="68">
        <v>39</v>
      </c>
      <c r="R117" s="68">
        <v>2</v>
      </c>
      <c r="S117" s="75">
        <v>0.55000000000000004</v>
      </c>
      <c r="T117" s="75">
        <v>0.55000000000000004</v>
      </c>
      <c r="U117" s="68">
        <v>4</v>
      </c>
      <c r="V117" s="68"/>
      <c r="W117" s="68">
        <v>272</v>
      </c>
      <c r="X117" s="75">
        <v>194</v>
      </c>
      <c r="Y117" s="58"/>
    </row>
    <row r="118" spans="1:25" ht="15">
      <c r="A118" s="220"/>
      <c r="B118" s="9">
        <v>33</v>
      </c>
      <c r="C118" s="47" t="s">
        <v>316</v>
      </c>
      <c r="D118" s="10">
        <v>2016</v>
      </c>
      <c r="E118" s="43">
        <f t="shared" si="3"/>
        <v>2816.2200000000003</v>
      </c>
      <c r="F118" s="43">
        <v>1000</v>
      </c>
      <c r="G118" s="43">
        <f>1816.22</f>
        <v>1816.22</v>
      </c>
      <c r="H118" s="10">
        <v>0</v>
      </c>
      <c r="I118" s="10">
        <v>1</v>
      </c>
      <c r="J118" s="53">
        <v>0</v>
      </c>
      <c r="K118" s="43">
        <v>19.68</v>
      </c>
      <c r="L118" s="43">
        <v>2.4</v>
      </c>
      <c r="M118" s="43">
        <v>0</v>
      </c>
      <c r="N118" s="43">
        <v>0</v>
      </c>
      <c r="O118" s="43">
        <v>3.5</v>
      </c>
      <c r="P118" s="10">
        <v>0</v>
      </c>
      <c r="Q118" s="10">
        <v>35</v>
      </c>
      <c r="R118" s="10">
        <v>2</v>
      </c>
      <c r="S118" s="10">
        <v>0</v>
      </c>
      <c r="T118" s="10">
        <v>0.28999999999999998</v>
      </c>
      <c r="U118" s="10">
        <v>1.64</v>
      </c>
      <c r="V118" s="10">
        <v>3</v>
      </c>
      <c r="W118" s="10">
        <v>80</v>
      </c>
      <c r="X118" s="15">
        <v>42.17</v>
      </c>
      <c r="Y118" s="58"/>
    </row>
    <row r="119" spans="1:25" ht="15">
      <c r="A119" s="220"/>
      <c r="B119" s="9">
        <v>34</v>
      </c>
      <c r="C119" s="47" t="s">
        <v>320</v>
      </c>
      <c r="D119" s="10">
        <v>2009</v>
      </c>
      <c r="E119" s="43">
        <f t="shared" si="3"/>
        <v>2680.8900000000003</v>
      </c>
      <c r="F119" s="43">
        <v>1000</v>
      </c>
      <c r="G119" s="43">
        <v>1680.89</v>
      </c>
      <c r="H119" s="10">
        <v>0</v>
      </c>
      <c r="I119" s="10">
        <v>2</v>
      </c>
      <c r="J119" s="53">
        <v>0</v>
      </c>
      <c r="K119" s="53">
        <v>30.05</v>
      </c>
      <c r="L119" s="53">
        <v>0</v>
      </c>
      <c r="M119" s="53">
        <v>0</v>
      </c>
      <c r="N119" s="53">
        <v>0</v>
      </c>
      <c r="O119" s="53">
        <v>3.1</v>
      </c>
      <c r="P119" s="9">
        <v>0</v>
      </c>
      <c r="Q119" s="9">
        <v>115</v>
      </c>
      <c r="R119" s="9">
        <v>0</v>
      </c>
      <c r="S119" s="9">
        <v>0.92</v>
      </c>
      <c r="T119" s="9"/>
      <c r="U119" s="9">
        <v>1.45</v>
      </c>
      <c r="V119" s="9">
        <v>2</v>
      </c>
      <c r="W119" s="9">
        <v>1139</v>
      </c>
      <c r="X119" s="44">
        <v>152.9</v>
      </c>
      <c r="Y119" s="58"/>
    </row>
    <row r="120" spans="1:25" ht="24">
      <c r="A120" s="220"/>
      <c r="B120" s="9">
        <v>35</v>
      </c>
      <c r="C120" s="45" t="s">
        <v>321</v>
      </c>
      <c r="D120" s="10">
        <v>2018</v>
      </c>
      <c r="E120" s="43">
        <f t="shared" si="3"/>
        <v>3475.06</v>
      </c>
      <c r="F120" s="43">
        <v>1000</v>
      </c>
      <c r="G120" s="43">
        <v>2475.06</v>
      </c>
      <c r="H120" s="10">
        <v>0</v>
      </c>
      <c r="I120" s="10">
        <v>4</v>
      </c>
      <c r="J120" s="53">
        <v>0</v>
      </c>
      <c r="K120" s="43">
        <v>17.899999999999999</v>
      </c>
      <c r="L120" s="43">
        <v>0</v>
      </c>
      <c r="M120" s="43">
        <v>0.36</v>
      </c>
      <c r="N120" s="43">
        <v>0</v>
      </c>
      <c r="O120" s="43">
        <v>3.0249999999999999</v>
      </c>
      <c r="P120" s="10">
        <v>0</v>
      </c>
      <c r="Q120" s="10">
        <v>34</v>
      </c>
      <c r="R120" s="10">
        <v>2</v>
      </c>
      <c r="S120" s="10">
        <v>0</v>
      </c>
      <c r="T120" s="10">
        <v>0.42</v>
      </c>
      <c r="U120" s="10">
        <v>1.73</v>
      </c>
      <c r="V120" s="10">
        <v>1</v>
      </c>
      <c r="W120" s="10">
        <v>312</v>
      </c>
      <c r="X120" s="15">
        <v>218.5</v>
      </c>
      <c r="Y120" s="58"/>
    </row>
    <row r="121" spans="1:25" ht="24">
      <c r="A121" s="220"/>
      <c r="B121" s="9">
        <v>36</v>
      </c>
      <c r="C121" s="45" t="s">
        <v>323</v>
      </c>
      <c r="D121" s="10">
        <v>2011</v>
      </c>
      <c r="E121" s="43">
        <f t="shared" si="3"/>
        <v>2618.59</v>
      </c>
      <c r="F121" s="43">
        <v>1000</v>
      </c>
      <c r="G121" s="43">
        <v>1618.59</v>
      </c>
      <c r="H121" s="10">
        <v>0</v>
      </c>
      <c r="I121" s="10">
        <v>35</v>
      </c>
      <c r="J121" s="53">
        <v>0</v>
      </c>
      <c r="K121" s="53">
        <v>40.450000000000003</v>
      </c>
      <c r="L121" s="43">
        <v>0</v>
      </c>
      <c r="M121" s="43">
        <v>0.36</v>
      </c>
      <c r="N121" s="43">
        <v>0</v>
      </c>
      <c r="O121" s="53">
        <v>0</v>
      </c>
      <c r="P121" s="9">
        <v>0</v>
      </c>
      <c r="Q121" s="9">
        <v>11</v>
      </c>
      <c r="R121" s="9">
        <v>1</v>
      </c>
      <c r="S121" s="9">
        <v>1.85</v>
      </c>
      <c r="T121" s="9"/>
      <c r="U121" s="9">
        <v>2.7</v>
      </c>
      <c r="V121" s="9"/>
      <c r="W121" s="9">
        <v>469</v>
      </c>
      <c r="X121" s="44">
        <v>317</v>
      </c>
      <c r="Y121" s="58"/>
    </row>
    <row r="122" spans="1:25" ht="24">
      <c r="A122" s="220"/>
      <c r="B122" s="9">
        <v>37</v>
      </c>
      <c r="C122" s="45" t="s">
        <v>325</v>
      </c>
      <c r="D122" s="10" t="s">
        <v>644</v>
      </c>
      <c r="E122" s="43">
        <f t="shared" si="3"/>
        <v>5640.13</v>
      </c>
      <c r="F122" s="43">
        <v>2000</v>
      </c>
      <c r="G122" s="43">
        <v>3640.13</v>
      </c>
      <c r="H122" s="10">
        <v>0</v>
      </c>
      <c r="I122" s="10">
        <v>3</v>
      </c>
      <c r="J122" s="53">
        <v>0</v>
      </c>
      <c r="K122" s="53">
        <v>19.5</v>
      </c>
      <c r="L122" s="53">
        <v>0</v>
      </c>
      <c r="M122" s="53">
        <v>0</v>
      </c>
      <c r="N122" s="53">
        <v>0</v>
      </c>
      <c r="O122" s="53">
        <v>4</v>
      </c>
      <c r="P122" s="9">
        <v>0</v>
      </c>
      <c r="Q122" s="9">
        <v>73</v>
      </c>
      <c r="R122" s="9">
        <v>11</v>
      </c>
      <c r="S122" s="9">
        <v>1.25</v>
      </c>
      <c r="T122" s="9">
        <v>0.3</v>
      </c>
      <c r="U122" s="9">
        <v>5.9</v>
      </c>
      <c r="V122" s="9">
        <v>0</v>
      </c>
      <c r="W122" s="9">
        <v>741.5</v>
      </c>
      <c r="X122" s="44">
        <v>933.9</v>
      </c>
      <c r="Y122" s="58"/>
    </row>
    <row r="123" spans="1:25" ht="15">
      <c r="A123" s="220"/>
      <c r="B123" s="9">
        <v>38</v>
      </c>
      <c r="C123" s="47" t="s">
        <v>327</v>
      </c>
      <c r="D123" s="219" t="s">
        <v>645</v>
      </c>
      <c r="E123" s="276">
        <f t="shared" si="3"/>
        <v>27675</v>
      </c>
      <c r="F123" s="276">
        <v>8957</v>
      </c>
      <c r="G123" s="276">
        <v>18718</v>
      </c>
      <c r="H123" s="279">
        <v>2</v>
      </c>
      <c r="I123" s="279">
        <v>0</v>
      </c>
      <c r="J123" s="276">
        <v>0</v>
      </c>
      <c r="K123" s="276">
        <v>50.911000000000001</v>
      </c>
      <c r="L123" s="276">
        <v>0</v>
      </c>
      <c r="M123" s="276">
        <v>50.911000000000001</v>
      </c>
      <c r="N123" s="276">
        <v>0</v>
      </c>
      <c r="O123" s="276">
        <v>8.1539999999999999</v>
      </c>
      <c r="P123" s="279">
        <v>24</v>
      </c>
      <c r="Q123" s="279">
        <v>29</v>
      </c>
      <c r="R123" s="279">
        <v>32</v>
      </c>
      <c r="S123" s="279">
        <v>0</v>
      </c>
      <c r="T123" s="279">
        <v>0</v>
      </c>
      <c r="U123" s="279">
        <v>0</v>
      </c>
      <c r="V123" s="279">
        <v>0</v>
      </c>
      <c r="W123" s="279">
        <v>0</v>
      </c>
      <c r="X123" s="282">
        <v>0</v>
      </c>
      <c r="Y123" s="58"/>
    </row>
    <row r="124" spans="1:25" ht="24">
      <c r="A124" s="220"/>
      <c r="B124" s="9">
        <v>39</v>
      </c>
      <c r="C124" s="47" t="s">
        <v>332</v>
      </c>
      <c r="D124" s="220"/>
      <c r="E124" s="277"/>
      <c r="F124" s="277"/>
      <c r="G124" s="277"/>
      <c r="H124" s="280"/>
      <c r="I124" s="280"/>
      <c r="J124" s="277"/>
      <c r="K124" s="277"/>
      <c r="L124" s="277"/>
      <c r="M124" s="277"/>
      <c r="N124" s="277"/>
      <c r="O124" s="277"/>
      <c r="P124" s="280"/>
      <c r="Q124" s="280"/>
      <c r="R124" s="280"/>
      <c r="S124" s="280"/>
      <c r="T124" s="280"/>
      <c r="U124" s="280"/>
      <c r="V124" s="280"/>
      <c r="W124" s="280"/>
      <c r="X124" s="283"/>
      <c r="Y124" s="58"/>
    </row>
    <row r="125" spans="1:25" ht="15">
      <c r="A125" s="220"/>
      <c r="B125" s="9">
        <v>40</v>
      </c>
      <c r="C125" s="47" t="s">
        <v>335</v>
      </c>
      <c r="D125" s="220"/>
      <c r="E125" s="277"/>
      <c r="F125" s="277"/>
      <c r="G125" s="277"/>
      <c r="H125" s="280"/>
      <c r="I125" s="280"/>
      <c r="J125" s="277"/>
      <c r="K125" s="277"/>
      <c r="L125" s="277"/>
      <c r="M125" s="277"/>
      <c r="N125" s="277"/>
      <c r="O125" s="277"/>
      <c r="P125" s="280"/>
      <c r="Q125" s="280"/>
      <c r="R125" s="280"/>
      <c r="S125" s="280"/>
      <c r="T125" s="280"/>
      <c r="U125" s="280"/>
      <c r="V125" s="280"/>
      <c r="W125" s="280"/>
      <c r="X125" s="283"/>
      <c r="Y125" s="58"/>
    </row>
    <row r="126" spans="1:25" ht="15">
      <c r="A126" s="220"/>
      <c r="B126" s="9">
        <v>41</v>
      </c>
      <c r="C126" s="47" t="s">
        <v>339</v>
      </c>
      <c r="D126" s="221"/>
      <c r="E126" s="278"/>
      <c r="F126" s="278"/>
      <c r="G126" s="278"/>
      <c r="H126" s="281"/>
      <c r="I126" s="281"/>
      <c r="J126" s="278"/>
      <c r="K126" s="278"/>
      <c r="L126" s="278"/>
      <c r="M126" s="278"/>
      <c r="N126" s="278"/>
      <c r="O126" s="278"/>
      <c r="P126" s="281"/>
      <c r="Q126" s="281"/>
      <c r="R126" s="281"/>
      <c r="S126" s="281"/>
      <c r="T126" s="281"/>
      <c r="U126" s="281"/>
      <c r="V126" s="281"/>
      <c r="W126" s="281"/>
      <c r="X126" s="284"/>
      <c r="Y126" s="58"/>
    </row>
    <row r="127" spans="1:25" ht="24">
      <c r="A127" s="220"/>
      <c r="B127" s="9">
        <v>42</v>
      </c>
      <c r="C127" s="45" t="s">
        <v>342</v>
      </c>
      <c r="D127" s="60" t="s">
        <v>646</v>
      </c>
      <c r="E127" s="43">
        <f>F127+G127</f>
        <v>5141.9799999999996</v>
      </c>
      <c r="F127" s="65">
        <f>990+800</f>
        <v>1790</v>
      </c>
      <c r="G127" s="65">
        <f>1692.18+1659.8</f>
        <v>3351.98</v>
      </c>
      <c r="H127" s="60">
        <v>1</v>
      </c>
      <c r="I127" s="60">
        <v>0</v>
      </c>
      <c r="J127" s="65">
        <v>0</v>
      </c>
      <c r="K127" s="65">
        <f>18.2+15.34</f>
        <v>33.54</v>
      </c>
      <c r="L127" s="65">
        <v>0</v>
      </c>
      <c r="M127" s="65">
        <v>0</v>
      </c>
      <c r="N127" s="65">
        <v>0</v>
      </c>
      <c r="O127" s="65">
        <v>0</v>
      </c>
      <c r="P127" s="60">
        <v>93</v>
      </c>
      <c r="Q127" s="60">
        <v>172</v>
      </c>
      <c r="R127" s="60">
        <v>17</v>
      </c>
      <c r="S127" s="60">
        <v>0</v>
      </c>
      <c r="T127" s="60">
        <v>3.6</v>
      </c>
      <c r="U127" s="60">
        <v>13.1</v>
      </c>
      <c r="V127" s="60"/>
      <c r="W127" s="60">
        <v>554</v>
      </c>
      <c r="X127" s="76">
        <v>178</v>
      </c>
      <c r="Y127" s="58"/>
    </row>
    <row r="128" spans="1:25" ht="15">
      <c r="A128" s="220"/>
      <c r="B128" s="9">
        <v>43</v>
      </c>
      <c r="C128" s="47" t="s">
        <v>346</v>
      </c>
      <c r="D128" s="10" t="s">
        <v>632</v>
      </c>
      <c r="E128" s="43">
        <f>F128+G128</f>
        <v>931.05000000000007</v>
      </c>
      <c r="F128" s="43">
        <v>337.97</v>
      </c>
      <c r="G128" s="43">
        <v>593.08000000000004</v>
      </c>
      <c r="H128" s="10">
        <v>0</v>
      </c>
      <c r="I128" s="10">
        <v>0</v>
      </c>
      <c r="J128" s="53">
        <v>0</v>
      </c>
      <c r="K128" s="53">
        <v>25.32</v>
      </c>
      <c r="L128" s="53">
        <v>9.3000000000000007</v>
      </c>
      <c r="M128" s="65">
        <v>0</v>
      </c>
      <c r="N128" s="65">
        <v>0</v>
      </c>
      <c r="O128" s="65">
        <v>0</v>
      </c>
      <c r="P128" s="9">
        <v>0</v>
      </c>
      <c r="Q128" s="9">
        <v>0</v>
      </c>
      <c r="R128" s="9">
        <v>8</v>
      </c>
      <c r="S128" s="9"/>
      <c r="T128" s="9"/>
      <c r="U128" s="9">
        <v>1.07</v>
      </c>
      <c r="V128" s="9"/>
      <c r="W128" s="9"/>
      <c r="X128" s="44">
        <v>106.28</v>
      </c>
      <c r="Y128" s="58"/>
    </row>
    <row r="129" spans="1:25" ht="24">
      <c r="A129" s="220"/>
      <c r="B129" s="9">
        <v>44</v>
      </c>
      <c r="C129" s="47" t="s">
        <v>349</v>
      </c>
      <c r="D129" s="10">
        <v>2016</v>
      </c>
      <c r="E129" s="43">
        <f>F129+G129</f>
        <v>2856.55</v>
      </c>
      <c r="F129" s="43">
        <v>1000</v>
      </c>
      <c r="G129" s="43">
        <v>1856.55</v>
      </c>
      <c r="H129" s="10">
        <v>0</v>
      </c>
      <c r="I129" s="10">
        <v>1</v>
      </c>
      <c r="J129" s="53">
        <v>0</v>
      </c>
      <c r="K129" s="53">
        <v>23.08</v>
      </c>
      <c r="L129" s="65">
        <v>0</v>
      </c>
      <c r="M129" s="65">
        <v>0</v>
      </c>
      <c r="N129" s="65">
        <v>0</v>
      </c>
      <c r="O129" s="65">
        <v>0</v>
      </c>
      <c r="P129" s="9">
        <v>29</v>
      </c>
      <c r="Q129" s="9">
        <v>66</v>
      </c>
      <c r="R129" s="9">
        <v>12</v>
      </c>
      <c r="S129" s="9"/>
      <c r="T129" s="9"/>
      <c r="U129" s="9">
        <v>3</v>
      </c>
      <c r="V129" s="9">
        <v>2</v>
      </c>
      <c r="W129" s="9">
        <v>243.75</v>
      </c>
      <c r="X129" s="44">
        <v>23.94</v>
      </c>
      <c r="Y129" s="58"/>
    </row>
    <row r="130" spans="1:25" ht="24">
      <c r="A130" s="220"/>
      <c r="B130" s="9">
        <v>45</v>
      </c>
      <c r="C130" s="47" t="s">
        <v>354</v>
      </c>
      <c r="D130" s="10">
        <v>2011</v>
      </c>
      <c r="E130" s="43">
        <f>F130+G130</f>
        <v>2680.49</v>
      </c>
      <c r="F130" s="43">
        <v>1000</v>
      </c>
      <c r="G130" s="43">
        <v>1680.49</v>
      </c>
      <c r="H130" s="10">
        <v>6</v>
      </c>
      <c r="I130" s="10">
        <v>0</v>
      </c>
      <c r="J130" s="53">
        <v>0.73499999999999999</v>
      </c>
      <c r="K130" s="53">
        <v>21.954999999999998</v>
      </c>
      <c r="L130" s="65">
        <v>0</v>
      </c>
      <c r="M130" s="65">
        <v>0</v>
      </c>
      <c r="N130" s="65">
        <v>0</v>
      </c>
      <c r="O130" s="65">
        <v>0</v>
      </c>
      <c r="P130" s="9">
        <v>0</v>
      </c>
      <c r="Q130" s="9">
        <v>52</v>
      </c>
      <c r="R130" s="9">
        <v>6</v>
      </c>
      <c r="S130" s="9">
        <v>0.7</v>
      </c>
      <c r="T130" s="9">
        <v>0.6</v>
      </c>
      <c r="U130" s="9">
        <v>3.5</v>
      </c>
      <c r="V130" s="9"/>
      <c r="W130" s="9"/>
      <c r="X130" s="44"/>
      <c r="Y130" s="58"/>
    </row>
    <row r="131" spans="1:25" ht="24">
      <c r="A131" s="220"/>
      <c r="B131" s="9">
        <v>46</v>
      </c>
      <c r="C131" s="45" t="s">
        <v>358</v>
      </c>
      <c r="D131" s="10">
        <v>2006</v>
      </c>
      <c r="E131" s="43">
        <f>F131+G131</f>
        <v>2444.3000000000002</v>
      </c>
      <c r="F131" s="43">
        <v>800</v>
      </c>
      <c r="G131" s="43">
        <v>1644.3</v>
      </c>
      <c r="H131" s="10">
        <v>4</v>
      </c>
      <c r="I131" s="10">
        <v>0</v>
      </c>
      <c r="J131" s="53">
        <v>8.76</v>
      </c>
      <c r="K131" s="53">
        <v>15.766</v>
      </c>
      <c r="L131" s="65">
        <v>0</v>
      </c>
      <c r="M131" s="65">
        <v>0</v>
      </c>
      <c r="N131" s="65">
        <v>0</v>
      </c>
      <c r="O131" s="65">
        <v>0</v>
      </c>
      <c r="P131" s="9">
        <v>0</v>
      </c>
      <c r="Q131" s="9">
        <v>16</v>
      </c>
      <c r="R131" s="9">
        <v>12</v>
      </c>
      <c r="S131" s="9"/>
      <c r="T131" s="9">
        <v>2.65</v>
      </c>
      <c r="U131" s="9">
        <v>5.4</v>
      </c>
      <c r="V131" s="9"/>
      <c r="W131" s="9"/>
      <c r="X131" s="44"/>
      <c r="Y131" s="58"/>
    </row>
    <row r="132" spans="1:25" ht="15">
      <c r="A132" s="221"/>
      <c r="B132" s="9" t="s">
        <v>437</v>
      </c>
      <c r="C132" s="9"/>
      <c r="D132" s="10"/>
      <c r="E132" s="43">
        <f>SUM(E86:E131)</f>
        <v>142292.49289999992</v>
      </c>
      <c r="F132" s="43">
        <f t="shared" ref="F132:X132" si="4">SUM(F86:F131)</f>
        <v>44554.97</v>
      </c>
      <c r="G132" s="43">
        <f t="shared" si="4"/>
        <v>97737.522899999996</v>
      </c>
      <c r="H132" s="10">
        <f t="shared" si="4"/>
        <v>22</v>
      </c>
      <c r="I132" s="10">
        <f t="shared" si="4"/>
        <v>72</v>
      </c>
      <c r="J132" s="43">
        <f t="shared" si="4"/>
        <v>1464.4949999999999</v>
      </c>
      <c r="K132" s="43">
        <f t="shared" si="4"/>
        <v>9919.3422999999984</v>
      </c>
      <c r="L132" s="43">
        <f t="shared" si="4"/>
        <v>15.095000000000001</v>
      </c>
      <c r="M132" s="43">
        <f t="shared" si="4"/>
        <v>180.38800000000003</v>
      </c>
      <c r="N132" s="43">
        <f t="shared" si="4"/>
        <v>2.3660000000000001</v>
      </c>
      <c r="O132" s="43">
        <f t="shared" si="4"/>
        <v>92.796000000000006</v>
      </c>
      <c r="P132" s="10">
        <f t="shared" si="4"/>
        <v>259</v>
      </c>
      <c r="Q132" s="10">
        <f t="shared" si="4"/>
        <v>2920</v>
      </c>
      <c r="R132" s="10">
        <f t="shared" si="4"/>
        <v>428</v>
      </c>
      <c r="S132" s="10">
        <f t="shared" si="4"/>
        <v>15.35</v>
      </c>
      <c r="T132" s="10">
        <f t="shared" si="4"/>
        <v>43.739999999999995</v>
      </c>
      <c r="U132" s="10">
        <f t="shared" si="4"/>
        <v>195.17999999999992</v>
      </c>
      <c r="V132" s="10">
        <f t="shared" si="4"/>
        <v>31.9</v>
      </c>
      <c r="W132" s="10">
        <f t="shared" si="4"/>
        <v>32976.949999999997</v>
      </c>
      <c r="X132" s="15">
        <f t="shared" si="4"/>
        <v>18857.88</v>
      </c>
      <c r="Y132" s="58"/>
    </row>
    <row r="133" spans="1:25" ht="24">
      <c r="A133" s="222" t="s">
        <v>359</v>
      </c>
      <c r="B133" s="47">
        <v>1</v>
      </c>
      <c r="C133" s="47" t="s">
        <v>360</v>
      </c>
      <c r="D133" s="10" t="s">
        <v>647</v>
      </c>
      <c r="E133" s="43">
        <f>F133+G133</f>
        <v>12752</v>
      </c>
      <c r="F133" s="43">
        <v>2500</v>
      </c>
      <c r="G133" s="43">
        <v>10252</v>
      </c>
      <c r="H133" s="10">
        <v>1</v>
      </c>
      <c r="I133" s="10">
        <v>0</v>
      </c>
      <c r="J133" s="43">
        <v>1</v>
      </c>
      <c r="K133" s="43">
        <v>20</v>
      </c>
      <c r="L133" s="43">
        <v>0</v>
      </c>
      <c r="M133" s="43">
        <v>0</v>
      </c>
      <c r="N133" s="43">
        <v>0</v>
      </c>
      <c r="O133" s="43">
        <v>0</v>
      </c>
      <c r="P133" s="10">
        <v>1</v>
      </c>
      <c r="Q133" s="10">
        <v>10</v>
      </c>
      <c r="R133" s="10">
        <v>8</v>
      </c>
      <c r="S133" s="9"/>
      <c r="T133" s="9"/>
      <c r="U133" s="9">
        <v>8</v>
      </c>
      <c r="V133" s="9"/>
      <c r="W133" s="9"/>
      <c r="X133" s="44"/>
      <c r="Y133" s="58"/>
    </row>
    <row r="134" spans="1:25" ht="24">
      <c r="A134" s="223"/>
      <c r="B134" s="47">
        <v>2</v>
      </c>
      <c r="C134" s="47" t="s">
        <v>362</v>
      </c>
      <c r="D134" s="10"/>
      <c r="E134" s="43">
        <f>F134+G134</f>
        <v>17145</v>
      </c>
      <c r="F134" s="43">
        <v>5347</v>
      </c>
      <c r="G134" s="43">
        <v>11798</v>
      </c>
      <c r="H134" s="10">
        <v>0</v>
      </c>
      <c r="I134" s="10">
        <v>1</v>
      </c>
      <c r="J134" s="53">
        <v>0</v>
      </c>
      <c r="K134" s="53">
        <v>298</v>
      </c>
      <c r="L134" s="43">
        <v>0</v>
      </c>
      <c r="M134" s="43">
        <v>0</v>
      </c>
      <c r="N134" s="43">
        <v>0</v>
      </c>
      <c r="O134" s="43">
        <v>0</v>
      </c>
      <c r="P134" s="9">
        <v>0</v>
      </c>
      <c r="Q134" s="9">
        <v>191</v>
      </c>
      <c r="R134" s="9">
        <v>13</v>
      </c>
      <c r="S134" s="9">
        <v>3</v>
      </c>
      <c r="T134" s="9">
        <v>0</v>
      </c>
      <c r="U134" s="9">
        <v>20</v>
      </c>
      <c r="V134" s="9"/>
      <c r="W134" s="9">
        <v>4560</v>
      </c>
      <c r="X134" s="44"/>
      <c r="Y134" s="58"/>
    </row>
    <row r="135" spans="1:25" ht="48">
      <c r="A135" s="223"/>
      <c r="B135" s="47">
        <v>3</v>
      </c>
      <c r="C135" s="47" t="s">
        <v>364</v>
      </c>
      <c r="D135" s="10" t="s">
        <v>648</v>
      </c>
      <c r="E135" s="43">
        <f>F135+G135</f>
        <v>14898.15</v>
      </c>
      <c r="F135" s="43">
        <v>4769</v>
      </c>
      <c r="G135" s="43">
        <v>10129.15</v>
      </c>
      <c r="H135" s="10">
        <v>0</v>
      </c>
      <c r="I135" s="10">
        <v>0</v>
      </c>
      <c r="J135" s="53">
        <v>0</v>
      </c>
      <c r="K135" s="53">
        <v>61.167999999999999</v>
      </c>
      <c r="L135" s="43">
        <v>0</v>
      </c>
      <c r="M135" s="43">
        <v>0</v>
      </c>
      <c r="N135" s="43">
        <v>0</v>
      </c>
      <c r="O135" s="43">
        <v>0</v>
      </c>
      <c r="P135" s="9">
        <v>0</v>
      </c>
      <c r="Q135" s="9">
        <v>31</v>
      </c>
      <c r="R135" s="9">
        <v>3</v>
      </c>
      <c r="S135" s="9"/>
      <c r="T135" s="9"/>
      <c r="U135" s="9">
        <v>27.5</v>
      </c>
      <c r="V135" s="9">
        <v>10</v>
      </c>
      <c r="W135" s="9">
        <v>1893</v>
      </c>
      <c r="X135" s="44">
        <v>943.04</v>
      </c>
      <c r="Y135" s="58"/>
    </row>
    <row r="136" spans="1:25" ht="60">
      <c r="A136" s="223"/>
      <c r="B136" s="47">
        <v>4</v>
      </c>
      <c r="C136" s="47" t="s">
        <v>368</v>
      </c>
      <c r="D136" s="10" t="s">
        <v>649</v>
      </c>
      <c r="E136" s="43">
        <f>F136+G136</f>
        <v>27445</v>
      </c>
      <c r="F136" s="43">
        <v>13719</v>
      </c>
      <c r="G136" s="43">
        <v>13726</v>
      </c>
      <c r="H136" s="10"/>
      <c r="I136" s="10"/>
      <c r="J136" s="53">
        <v>4.9130000000000003</v>
      </c>
      <c r="K136" s="53">
        <v>149.387</v>
      </c>
      <c r="L136" s="53"/>
      <c r="M136" s="53"/>
      <c r="N136" s="53"/>
      <c r="O136" s="53"/>
      <c r="P136" s="9"/>
      <c r="Q136" s="9">
        <v>430</v>
      </c>
      <c r="R136" s="9"/>
      <c r="S136" s="9"/>
      <c r="T136" s="9"/>
      <c r="U136" s="9"/>
      <c r="V136" s="9"/>
      <c r="W136" s="9"/>
      <c r="X136" s="44"/>
      <c r="Y136" s="58"/>
    </row>
    <row r="137" spans="1:25" ht="24">
      <c r="A137" s="223"/>
      <c r="B137" s="47">
        <v>5</v>
      </c>
      <c r="C137" s="47" t="s">
        <v>370</v>
      </c>
      <c r="D137" s="77">
        <v>1998</v>
      </c>
      <c r="E137" s="43">
        <f>F137+G137</f>
        <v>17281</v>
      </c>
      <c r="F137" s="50">
        <v>6100</v>
      </c>
      <c r="G137" s="50">
        <v>11181</v>
      </c>
      <c r="H137" s="77">
        <v>0</v>
      </c>
      <c r="I137" s="77">
        <v>0</v>
      </c>
      <c r="J137" s="77">
        <v>0</v>
      </c>
      <c r="K137" s="54">
        <v>202</v>
      </c>
      <c r="L137" s="54">
        <v>0</v>
      </c>
      <c r="M137" s="54">
        <v>0</v>
      </c>
      <c r="N137" s="54">
        <v>0</v>
      </c>
      <c r="O137" s="54">
        <v>0</v>
      </c>
      <c r="P137" s="80">
        <v>2</v>
      </c>
      <c r="Q137" s="80">
        <v>57</v>
      </c>
      <c r="R137" s="80">
        <v>39</v>
      </c>
      <c r="S137" s="80">
        <v>0</v>
      </c>
      <c r="T137" s="80">
        <v>0</v>
      </c>
      <c r="U137" s="80">
        <v>20.2</v>
      </c>
      <c r="V137" s="80">
        <v>5</v>
      </c>
      <c r="W137" s="80">
        <v>140</v>
      </c>
      <c r="X137" s="82">
        <v>105</v>
      </c>
      <c r="Y137" s="58"/>
    </row>
    <row r="138" spans="1:25" ht="48">
      <c r="A138" s="223"/>
      <c r="B138" s="275">
        <v>6</v>
      </c>
      <c r="C138" s="47" t="s">
        <v>374</v>
      </c>
      <c r="D138" s="10"/>
      <c r="E138" s="43"/>
      <c r="F138" s="43"/>
      <c r="G138" s="43"/>
      <c r="H138" s="10"/>
      <c r="I138" s="10"/>
      <c r="J138" s="43"/>
      <c r="K138" s="43"/>
      <c r="L138" s="43"/>
      <c r="M138" s="43"/>
      <c r="N138" s="43"/>
      <c r="O138" s="43"/>
      <c r="P138" s="10"/>
      <c r="Q138" s="10"/>
      <c r="R138" s="10"/>
      <c r="S138" s="10"/>
      <c r="T138" s="10"/>
      <c r="U138" s="10"/>
      <c r="V138" s="10"/>
      <c r="W138" s="10"/>
      <c r="X138" s="15"/>
      <c r="Y138" s="58"/>
    </row>
    <row r="139" spans="1:25" ht="48">
      <c r="A139" s="223"/>
      <c r="B139" s="275"/>
      <c r="C139" s="47" t="s">
        <v>376</v>
      </c>
      <c r="D139" s="10">
        <v>2012</v>
      </c>
      <c r="E139" s="43">
        <f>F139+G139</f>
        <v>25646.48</v>
      </c>
      <c r="F139" s="43">
        <v>4310</v>
      </c>
      <c r="G139" s="43">
        <v>21336.48</v>
      </c>
      <c r="H139" s="10">
        <v>0</v>
      </c>
      <c r="I139" s="77">
        <v>0</v>
      </c>
      <c r="J139" s="77">
        <v>0</v>
      </c>
      <c r="K139" s="53">
        <v>115.709</v>
      </c>
      <c r="L139" s="53">
        <v>0</v>
      </c>
      <c r="M139" s="54">
        <v>0</v>
      </c>
      <c r="N139" s="54">
        <v>0</v>
      </c>
      <c r="O139" s="53">
        <v>8.59</v>
      </c>
      <c r="P139" s="9">
        <v>1</v>
      </c>
      <c r="Q139" s="9">
        <v>560</v>
      </c>
      <c r="R139" s="9">
        <v>8</v>
      </c>
      <c r="S139" s="9">
        <v>9.65</v>
      </c>
      <c r="T139" s="9">
        <v>1.6</v>
      </c>
      <c r="U139" s="9">
        <v>46.634999999999998</v>
      </c>
      <c r="V139" s="9">
        <v>14</v>
      </c>
      <c r="W139" s="9">
        <v>6555</v>
      </c>
      <c r="X139" s="44">
        <v>2653.35</v>
      </c>
      <c r="Y139" s="58"/>
    </row>
    <row r="140" spans="1:25" ht="24">
      <c r="A140" s="223"/>
      <c r="B140" s="47">
        <v>7</v>
      </c>
      <c r="C140" s="47" t="s">
        <v>379</v>
      </c>
      <c r="D140" s="25">
        <v>2013</v>
      </c>
      <c r="E140" s="43">
        <f>F140+G140</f>
        <v>19238</v>
      </c>
      <c r="F140" s="78">
        <v>6643</v>
      </c>
      <c r="G140" s="78">
        <v>12595</v>
      </c>
      <c r="H140" s="25">
        <v>0</v>
      </c>
      <c r="I140" s="77">
        <v>0</v>
      </c>
      <c r="J140" s="77">
        <v>0</v>
      </c>
      <c r="K140" s="78">
        <v>151.5</v>
      </c>
      <c r="L140" s="53">
        <v>0</v>
      </c>
      <c r="M140" s="54">
        <v>0</v>
      </c>
      <c r="N140" s="54">
        <v>0</v>
      </c>
      <c r="O140" s="78">
        <v>0</v>
      </c>
      <c r="P140" s="25">
        <v>86</v>
      </c>
      <c r="Q140" s="25">
        <v>0</v>
      </c>
      <c r="R140" s="25">
        <v>11</v>
      </c>
      <c r="S140" s="25"/>
      <c r="T140" s="25">
        <v>2.31</v>
      </c>
      <c r="U140" s="25">
        <v>25.05</v>
      </c>
      <c r="V140" s="25"/>
      <c r="W140" s="25"/>
      <c r="X140" s="71"/>
      <c r="Y140" s="58"/>
    </row>
    <row r="141" spans="1:25" ht="15">
      <c r="A141" s="224"/>
      <c r="B141" s="9" t="s">
        <v>437</v>
      </c>
      <c r="C141" s="9"/>
      <c r="D141" s="10"/>
      <c r="E141" s="43">
        <f>SUM(E133:E140)</f>
        <v>134405.63</v>
      </c>
      <c r="F141" s="43">
        <f t="shared" ref="F141:X141" si="5">SUM(F133:F140)</f>
        <v>43388</v>
      </c>
      <c r="G141" s="43">
        <f t="shared" si="5"/>
        <v>91017.63</v>
      </c>
      <c r="H141" s="43">
        <f t="shared" si="5"/>
        <v>1</v>
      </c>
      <c r="I141" s="43">
        <f t="shared" si="5"/>
        <v>1</v>
      </c>
      <c r="J141" s="43">
        <f t="shared" si="5"/>
        <v>5.9130000000000003</v>
      </c>
      <c r="K141" s="43">
        <f t="shared" si="5"/>
        <v>997.76400000000012</v>
      </c>
      <c r="L141" s="43">
        <f t="shared" si="5"/>
        <v>0</v>
      </c>
      <c r="M141" s="43">
        <f t="shared" si="5"/>
        <v>0</v>
      </c>
      <c r="N141" s="43">
        <f t="shared" si="5"/>
        <v>0</v>
      </c>
      <c r="O141" s="43">
        <f t="shared" si="5"/>
        <v>8.59</v>
      </c>
      <c r="P141" s="43">
        <f t="shared" si="5"/>
        <v>90</v>
      </c>
      <c r="Q141" s="43">
        <f t="shared" si="5"/>
        <v>1279</v>
      </c>
      <c r="R141" s="43">
        <f t="shared" si="5"/>
        <v>82</v>
      </c>
      <c r="S141" s="43">
        <f t="shared" si="5"/>
        <v>12.65</v>
      </c>
      <c r="T141" s="43">
        <f t="shared" si="5"/>
        <v>3.91</v>
      </c>
      <c r="U141" s="43">
        <f t="shared" si="5"/>
        <v>147.38500000000002</v>
      </c>
      <c r="V141" s="43">
        <f t="shared" si="5"/>
        <v>29</v>
      </c>
      <c r="W141" s="43">
        <f t="shared" si="5"/>
        <v>13148</v>
      </c>
      <c r="X141" s="52">
        <f t="shared" si="5"/>
        <v>3701.39</v>
      </c>
      <c r="Y141" s="58"/>
    </row>
    <row r="142" spans="1:25" ht="15">
      <c r="A142" s="214" t="s">
        <v>650</v>
      </c>
      <c r="B142" s="214"/>
      <c r="C142" s="214"/>
      <c r="D142" s="214"/>
      <c r="E142" s="214"/>
      <c r="F142" s="214"/>
      <c r="G142" s="214"/>
      <c r="H142" s="214"/>
      <c r="I142" s="214"/>
      <c r="J142" s="214"/>
      <c r="K142" s="214"/>
      <c r="L142" s="214"/>
      <c r="M142" s="214"/>
      <c r="N142" s="214"/>
      <c r="O142" s="214"/>
      <c r="P142" s="214"/>
      <c r="Q142" s="214"/>
      <c r="R142" s="214"/>
      <c r="S142" s="214"/>
      <c r="T142" s="214"/>
      <c r="U142" s="214"/>
      <c r="V142" s="214"/>
      <c r="W142" s="214"/>
      <c r="X142" s="214"/>
      <c r="Y142" s="84"/>
    </row>
    <row r="143" spans="1:25" ht="15">
      <c r="A143" s="214" t="s">
        <v>651</v>
      </c>
      <c r="B143" s="214"/>
      <c r="C143" s="214"/>
      <c r="D143" s="214"/>
      <c r="E143" s="214"/>
      <c r="F143" s="214"/>
      <c r="G143" s="214"/>
      <c r="H143" s="214"/>
      <c r="I143" s="214"/>
      <c r="J143" s="214"/>
      <c r="K143" s="214"/>
      <c r="L143" s="214"/>
      <c r="M143" s="214"/>
      <c r="N143" s="214"/>
      <c r="O143" s="214"/>
      <c r="P143" s="214"/>
      <c r="Q143" s="214"/>
      <c r="R143" s="214"/>
      <c r="S143" s="214"/>
      <c r="T143" s="214"/>
      <c r="U143" s="214"/>
      <c r="V143" s="214"/>
      <c r="W143" s="214"/>
      <c r="X143" s="214"/>
      <c r="Y143" s="84"/>
    </row>
    <row r="144" spans="1:25" ht="15">
      <c r="A144" s="214" t="s">
        <v>652</v>
      </c>
      <c r="B144" s="214"/>
      <c r="C144" s="214"/>
      <c r="D144" s="214"/>
      <c r="E144" s="214"/>
      <c r="F144" s="214"/>
      <c r="G144" s="214"/>
      <c r="H144" s="214"/>
      <c r="I144" s="214"/>
      <c r="J144" s="214"/>
      <c r="K144" s="214"/>
      <c r="L144" s="214"/>
      <c r="M144" s="214"/>
      <c r="N144" s="214"/>
      <c r="O144" s="214"/>
      <c r="P144" s="214"/>
      <c r="Q144" s="214"/>
      <c r="R144" s="214"/>
      <c r="S144" s="214"/>
      <c r="T144" s="214"/>
      <c r="U144" s="214"/>
      <c r="V144" s="214"/>
      <c r="W144" s="214"/>
      <c r="X144" s="214"/>
      <c r="Y144" s="84"/>
    </row>
    <row r="145" spans="1:25" ht="15">
      <c r="A145" s="214" t="s">
        <v>653</v>
      </c>
      <c r="B145" s="214"/>
      <c r="C145" s="214"/>
      <c r="D145" s="214"/>
      <c r="E145" s="214"/>
      <c r="F145" s="214"/>
      <c r="G145" s="214"/>
      <c r="H145" s="214"/>
      <c r="I145" s="214"/>
      <c r="J145" s="214"/>
      <c r="K145" s="214"/>
      <c r="L145" s="214"/>
      <c r="M145" s="214"/>
      <c r="N145" s="214"/>
      <c r="O145" s="214"/>
      <c r="P145" s="214"/>
      <c r="Q145" s="214"/>
      <c r="R145" s="214"/>
      <c r="S145" s="214"/>
      <c r="T145" s="214"/>
      <c r="U145" s="214"/>
      <c r="V145" s="214"/>
      <c r="W145" s="214"/>
      <c r="X145" s="214"/>
      <c r="Y145" s="84"/>
    </row>
    <row r="146" spans="1:25" ht="15">
      <c r="A146" s="214" t="s">
        <v>654</v>
      </c>
      <c r="B146" s="214"/>
      <c r="C146" s="214"/>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84"/>
    </row>
    <row r="147" spans="1:25">
      <c r="A147" s="42"/>
      <c r="B147" s="42"/>
      <c r="C147" s="42"/>
      <c r="D147" s="42"/>
      <c r="E147" s="79"/>
      <c r="F147" s="79"/>
      <c r="G147" s="79"/>
      <c r="H147" s="42"/>
      <c r="I147" s="42"/>
      <c r="J147" s="81"/>
      <c r="K147" s="81"/>
      <c r="L147" s="81"/>
      <c r="M147" s="81"/>
      <c r="N147" s="81"/>
      <c r="O147" s="81"/>
      <c r="P147" s="42"/>
      <c r="Q147" s="42"/>
      <c r="R147" s="42"/>
      <c r="S147" s="83">
        <f>S132+T132+S85+T85</f>
        <v>64.760999999999996</v>
      </c>
      <c r="T147" s="42"/>
      <c r="U147" s="83">
        <f>U132+U85</f>
        <v>220.72699999999992</v>
      </c>
      <c r="V147" s="83"/>
      <c r="W147" s="83">
        <f>W132+W85</f>
        <v>35146.679302325581</v>
      </c>
      <c r="X147" s="83">
        <f>X132+X85</f>
        <v>20936.740232558139</v>
      </c>
      <c r="Y147" s="42"/>
    </row>
  </sheetData>
  <mergeCells count="68">
    <mergeCell ref="X5:X7"/>
    <mergeCell ref="X123:X126"/>
    <mergeCell ref="Y4:Y7"/>
    <mergeCell ref="A4:B5"/>
    <mergeCell ref="T123:T126"/>
    <mergeCell ref="U5:U7"/>
    <mergeCell ref="U123:U126"/>
    <mergeCell ref="V5:V7"/>
    <mergeCell ref="V123:V126"/>
    <mergeCell ref="Q123:Q126"/>
    <mergeCell ref="R5:R7"/>
    <mergeCell ref="R123:R126"/>
    <mergeCell ref="S5:S7"/>
    <mergeCell ref="S123:S126"/>
    <mergeCell ref="N123:N126"/>
    <mergeCell ref="K6:K7"/>
    <mergeCell ref="K123:K126"/>
    <mergeCell ref="L123:L126"/>
    <mergeCell ref="M123:M126"/>
    <mergeCell ref="W123:W126"/>
    <mergeCell ref="A144:X144"/>
    <mergeCell ref="A145:X145"/>
    <mergeCell ref="A146:X146"/>
    <mergeCell ref="A6:A7"/>
    <mergeCell ref="A9:A85"/>
    <mergeCell ref="A86:A132"/>
    <mergeCell ref="A133:A141"/>
    <mergeCell ref="B6:B7"/>
    <mergeCell ref="B138:B139"/>
    <mergeCell ref="D123:D126"/>
    <mergeCell ref="E5:E7"/>
    <mergeCell ref="E36:E37"/>
    <mergeCell ref="E123:E126"/>
    <mergeCell ref="F5:F7"/>
    <mergeCell ref="F36:F37"/>
    <mergeCell ref="F123:F126"/>
    <mergeCell ref="J6:J7"/>
    <mergeCell ref="N6:N7"/>
    <mergeCell ref="Q6:Q7"/>
    <mergeCell ref="A142:X142"/>
    <mergeCell ref="A143:X143"/>
    <mergeCell ref="G36:G37"/>
    <mergeCell ref="G123:G126"/>
    <mergeCell ref="H6:H7"/>
    <mergeCell ref="H123:H126"/>
    <mergeCell ref="I6:I7"/>
    <mergeCell ref="I123:I126"/>
    <mergeCell ref="O6:O7"/>
    <mergeCell ref="O123:O126"/>
    <mergeCell ref="P6:P7"/>
    <mergeCell ref="P123:P126"/>
    <mergeCell ref="J123:J126"/>
    <mergeCell ref="A1:X1"/>
    <mergeCell ref="A2:Y2"/>
    <mergeCell ref="A3:X3"/>
    <mergeCell ref="E4:G4"/>
    <mergeCell ref="H4:R4"/>
    <mergeCell ref="S4:X4"/>
    <mergeCell ref="C4:C7"/>
    <mergeCell ref="D4:D7"/>
    <mergeCell ref="G5:G7"/>
    <mergeCell ref="T5:T7"/>
    <mergeCell ref="W5:W7"/>
    <mergeCell ref="H5:I5"/>
    <mergeCell ref="J5:M5"/>
    <mergeCell ref="N5:O5"/>
    <mergeCell ref="P5:Q5"/>
    <mergeCell ref="L6:M6"/>
  </mergeCells>
  <phoneticPr fontId="4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7"/>
  <sheetViews>
    <sheetView zoomScale="95" zoomScaleNormal="95" workbookViewId="0">
      <selection activeCell="A2" sqref="A2:AI2"/>
    </sheetView>
  </sheetViews>
  <sheetFormatPr defaultColWidth="9" defaultRowHeight="13.5"/>
  <sheetData>
    <row r="1" spans="1:35" ht="18.75">
      <c r="A1" s="251" t="s">
        <v>655</v>
      </c>
      <c r="B1" s="251"/>
      <c r="C1" s="251"/>
      <c r="D1" s="251"/>
      <c r="E1" s="251"/>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51"/>
      <c r="AF1" s="251"/>
      <c r="AG1" s="251"/>
      <c r="AH1" s="251"/>
      <c r="AI1" s="16"/>
    </row>
    <row r="2" spans="1:35" ht="20.25">
      <c r="A2" s="286" t="s">
        <v>656</v>
      </c>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row>
    <row r="3" spans="1:35" ht="18.75">
      <c r="A3" s="287" t="s">
        <v>657</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8"/>
      <c r="AB3" s="288"/>
      <c r="AC3" s="288"/>
      <c r="AD3" s="288"/>
      <c r="AE3" s="288"/>
      <c r="AF3" s="288"/>
      <c r="AG3" s="288"/>
      <c r="AH3" s="288"/>
      <c r="AI3" s="17"/>
    </row>
    <row r="4" spans="1:35">
      <c r="A4" s="216" t="s">
        <v>2</v>
      </c>
      <c r="B4" s="216"/>
      <c r="C4" s="215" t="s">
        <v>4</v>
      </c>
      <c r="D4" s="219" t="s">
        <v>658</v>
      </c>
      <c r="E4" s="216" t="s">
        <v>659</v>
      </c>
      <c r="F4" s="216"/>
      <c r="G4" s="216"/>
      <c r="H4" s="216"/>
      <c r="I4" s="216"/>
      <c r="J4" s="216"/>
      <c r="K4" s="216"/>
      <c r="L4" s="216"/>
      <c r="M4" s="216"/>
      <c r="N4" s="216"/>
      <c r="O4" s="216"/>
      <c r="P4" s="216"/>
      <c r="Q4" s="216"/>
      <c r="R4" s="216"/>
      <c r="S4" s="216"/>
      <c r="T4" s="216"/>
      <c r="U4" s="216"/>
      <c r="V4" s="216"/>
      <c r="W4" s="216"/>
      <c r="X4" s="216"/>
      <c r="Y4" s="216"/>
      <c r="Z4" s="219" t="s">
        <v>660</v>
      </c>
      <c r="AA4" s="215" t="s">
        <v>661</v>
      </c>
      <c r="AB4" s="215"/>
      <c r="AC4" s="215"/>
      <c r="AD4" s="215"/>
      <c r="AE4" s="215"/>
      <c r="AF4" s="215"/>
      <c r="AG4" s="215"/>
      <c r="AH4" s="215"/>
      <c r="AI4" s="215"/>
    </row>
    <row r="5" spans="1:35">
      <c r="A5" s="216"/>
      <c r="B5" s="216"/>
      <c r="C5" s="215"/>
      <c r="D5" s="220"/>
      <c r="E5" s="221" t="s">
        <v>613</v>
      </c>
      <c r="F5" s="221"/>
      <c r="G5" s="221" t="s">
        <v>662</v>
      </c>
      <c r="H5" s="221"/>
      <c r="I5" s="221"/>
      <c r="J5" s="221"/>
      <c r="K5" s="221" t="s">
        <v>663</v>
      </c>
      <c r="L5" s="221"/>
      <c r="M5" s="230" t="s">
        <v>664</v>
      </c>
      <c r="N5" s="224"/>
      <c r="O5" s="230" t="s">
        <v>665</v>
      </c>
      <c r="P5" s="224"/>
      <c r="Q5" s="231" t="s">
        <v>666</v>
      </c>
      <c r="R5" s="231"/>
      <c r="S5" s="230" t="s">
        <v>667</v>
      </c>
      <c r="T5" s="224"/>
      <c r="U5" s="232" t="s">
        <v>668</v>
      </c>
      <c r="V5" s="223"/>
      <c r="W5" s="215" t="s">
        <v>669</v>
      </c>
      <c r="X5" s="215"/>
      <c r="Y5" s="215"/>
      <c r="Z5" s="220"/>
      <c r="AA5" s="215" t="s">
        <v>617</v>
      </c>
      <c r="AB5" s="215" t="s">
        <v>618</v>
      </c>
      <c r="AC5" s="215" t="s">
        <v>619</v>
      </c>
      <c r="AD5" s="219" t="s">
        <v>670</v>
      </c>
      <c r="AE5" s="215" t="s">
        <v>671</v>
      </c>
      <c r="AF5" s="219" t="s">
        <v>672</v>
      </c>
      <c r="AG5" s="215" t="s">
        <v>673</v>
      </c>
      <c r="AH5" s="215" t="s">
        <v>622</v>
      </c>
      <c r="AI5" s="215" t="s">
        <v>674</v>
      </c>
    </row>
    <row r="6" spans="1:35">
      <c r="A6" s="219" t="s">
        <v>2</v>
      </c>
      <c r="B6" s="219" t="s">
        <v>3</v>
      </c>
      <c r="C6" s="215"/>
      <c r="D6" s="220"/>
      <c r="E6" s="219" t="s">
        <v>623</v>
      </c>
      <c r="F6" s="219" t="s">
        <v>624</v>
      </c>
      <c r="G6" s="219" t="s">
        <v>625</v>
      </c>
      <c r="H6" s="219" t="s">
        <v>624</v>
      </c>
      <c r="I6" s="238" t="s">
        <v>485</v>
      </c>
      <c r="J6" s="298"/>
      <c r="K6" s="219" t="s">
        <v>625</v>
      </c>
      <c r="L6" s="219" t="s">
        <v>624</v>
      </c>
      <c r="M6" s="219" t="s">
        <v>625</v>
      </c>
      <c r="N6" s="219" t="s">
        <v>624</v>
      </c>
      <c r="O6" s="219" t="s">
        <v>625</v>
      </c>
      <c r="P6" s="219" t="s">
        <v>624</v>
      </c>
      <c r="Q6" s="219" t="s">
        <v>625</v>
      </c>
      <c r="R6" s="219" t="s">
        <v>624</v>
      </c>
      <c r="S6" s="219" t="s">
        <v>625</v>
      </c>
      <c r="T6" s="219" t="s">
        <v>624</v>
      </c>
      <c r="U6" s="219" t="s">
        <v>624</v>
      </c>
      <c r="V6" s="215" t="s">
        <v>675</v>
      </c>
      <c r="W6" s="219" t="s">
        <v>534</v>
      </c>
      <c r="X6" s="219" t="s">
        <v>535</v>
      </c>
      <c r="Y6" s="219" t="s">
        <v>536</v>
      </c>
      <c r="Z6" s="220"/>
      <c r="AA6" s="215"/>
      <c r="AB6" s="215"/>
      <c r="AC6" s="215"/>
      <c r="AD6" s="220"/>
      <c r="AE6" s="215"/>
      <c r="AF6" s="220"/>
      <c r="AG6" s="215"/>
      <c r="AH6" s="215"/>
      <c r="AI6" s="215"/>
    </row>
    <row r="7" spans="1:35">
      <c r="A7" s="221"/>
      <c r="B7" s="221"/>
      <c r="C7" s="215"/>
      <c r="D7" s="221"/>
      <c r="E7" s="221"/>
      <c r="F7" s="221"/>
      <c r="G7" s="221"/>
      <c r="H7" s="221"/>
      <c r="I7" s="12" t="s">
        <v>625</v>
      </c>
      <c r="J7" s="12" t="s">
        <v>624</v>
      </c>
      <c r="K7" s="221"/>
      <c r="L7" s="221"/>
      <c r="M7" s="221"/>
      <c r="N7" s="221"/>
      <c r="O7" s="221"/>
      <c r="P7" s="221"/>
      <c r="Q7" s="221"/>
      <c r="R7" s="221"/>
      <c r="S7" s="221"/>
      <c r="T7" s="221"/>
      <c r="U7" s="221"/>
      <c r="V7" s="215"/>
      <c r="W7" s="221"/>
      <c r="X7" s="221"/>
      <c r="Y7" s="221"/>
      <c r="Z7" s="221"/>
      <c r="AA7" s="215"/>
      <c r="AB7" s="215"/>
      <c r="AC7" s="215"/>
      <c r="AD7" s="221"/>
      <c r="AE7" s="215"/>
      <c r="AF7" s="221"/>
      <c r="AG7" s="215"/>
      <c r="AH7" s="215"/>
      <c r="AI7" s="215"/>
    </row>
    <row r="8" spans="1:35">
      <c r="A8" s="10">
        <v>1</v>
      </c>
      <c r="B8" s="10">
        <v>2</v>
      </c>
      <c r="C8" s="10">
        <v>3</v>
      </c>
      <c r="D8" s="10">
        <v>4</v>
      </c>
      <c r="E8" s="10">
        <v>5</v>
      </c>
      <c r="F8" s="10">
        <v>6</v>
      </c>
      <c r="G8" s="10">
        <v>7</v>
      </c>
      <c r="H8" s="10">
        <v>8</v>
      </c>
      <c r="I8" s="10">
        <v>9</v>
      </c>
      <c r="J8" s="10">
        <v>10</v>
      </c>
      <c r="K8" s="10">
        <v>11</v>
      </c>
      <c r="L8" s="10">
        <v>12</v>
      </c>
      <c r="M8" s="10">
        <v>13</v>
      </c>
      <c r="N8" s="10">
        <v>14</v>
      </c>
      <c r="O8" s="10">
        <v>15</v>
      </c>
      <c r="P8" s="10">
        <v>16</v>
      </c>
      <c r="Q8" s="10">
        <v>17</v>
      </c>
      <c r="R8" s="10">
        <v>18</v>
      </c>
      <c r="S8" s="10">
        <v>19</v>
      </c>
      <c r="T8" s="10">
        <v>20</v>
      </c>
      <c r="U8" s="10">
        <v>21</v>
      </c>
      <c r="V8" s="10">
        <v>22</v>
      </c>
      <c r="W8" s="10">
        <v>23</v>
      </c>
      <c r="X8" s="10">
        <v>24</v>
      </c>
      <c r="Y8" s="10">
        <v>25</v>
      </c>
      <c r="Z8" s="10">
        <v>26</v>
      </c>
      <c r="AA8" s="10">
        <v>27</v>
      </c>
      <c r="AB8" s="10">
        <v>28</v>
      </c>
      <c r="AC8" s="10">
        <v>29</v>
      </c>
      <c r="AD8" s="10">
        <v>30</v>
      </c>
      <c r="AE8" s="10">
        <v>31</v>
      </c>
      <c r="AF8" s="10">
        <v>32</v>
      </c>
      <c r="AG8" s="10">
        <v>33</v>
      </c>
      <c r="AH8" s="10">
        <v>34</v>
      </c>
      <c r="AI8" s="10">
        <v>35</v>
      </c>
    </row>
    <row r="9" spans="1:35" ht="15">
      <c r="A9" s="219" t="s">
        <v>13</v>
      </c>
      <c r="B9" s="290">
        <v>1</v>
      </c>
      <c r="C9" s="294" t="s">
        <v>14</v>
      </c>
      <c r="D9" s="14" t="s">
        <v>676</v>
      </c>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8"/>
    </row>
    <row r="10" spans="1:35" ht="15">
      <c r="A10" s="220"/>
      <c r="B10" s="291"/>
      <c r="C10" s="295"/>
      <c r="D10" s="14" t="s">
        <v>677</v>
      </c>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8"/>
    </row>
    <row r="11" spans="1:35" ht="15">
      <c r="A11" s="220"/>
      <c r="B11" s="291"/>
      <c r="C11" s="295"/>
      <c r="D11" s="14" t="s">
        <v>678</v>
      </c>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18"/>
    </row>
    <row r="12" spans="1:35">
      <c r="A12" s="220"/>
      <c r="B12" s="292"/>
      <c r="C12" s="296"/>
      <c r="D12" s="14" t="s">
        <v>679</v>
      </c>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19"/>
    </row>
    <row r="13" spans="1:35">
      <c r="A13" s="220"/>
      <c r="B13" s="290">
        <v>2</v>
      </c>
      <c r="C13" s="294" t="s">
        <v>21</v>
      </c>
      <c r="D13" s="14" t="s">
        <v>676</v>
      </c>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19"/>
    </row>
    <row r="14" spans="1:35">
      <c r="A14" s="220"/>
      <c r="B14" s="291"/>
      <c r="C14" s="295"/>
      <c r="D14" s="14" t="s">
        <v>677</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19"/>
    </row>
    <row r="15" spans="1:35">
      <c r="A15" s="220"/>
      <c r="B15" s="291"/>
      <c r="C15" s="295"/>
      <c r="D15" s="14" t="s">
        <v>678</v>
      </c>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19"/>
    </row>
    <row r="16" spans="1:35">
      <c r="A16" s="220"/>
      <c r="B16" s="292"/>
      <c r="C16" s="296"/>
      <c r="D16" s="14" t="s">
        <v>679</v>
      </c>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19"/>
    </row>
    <row r="17" spans="1:35">
      <c r="A17" s="220"/>
      <c r="B17" s="290">
        <v>3</v>
      </c>
      <c r="C17" s="294" t="s">
        <v>26</v>
      </c>
      <c r="D17" s="14" t="s">
        <v>676</v>
      </c>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19"/>
    </row>
    <row r="18" spans="1:35">
      <c r="A18" s="220"/>
      <c r="B18" s="291"/>
      <c r="C18" s="295"/>
      <c r="D18" s="14" t="s">
        <v>677</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19"/>
    </row>
    <row r="19" spans="1:35">
      <c r="A19" s="220"/>
      <c r="B19" s="291"/>
      <c r="C19" s="295"/>
      <c r="D19" s="14" t="s">
        <v>678</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19"/>
    </row>
    <row r="20" spans="1:35">
      <c r="A20" s="220"/>
      <c r="B20" s="292"/>
      <c r="C20" s="296"/>
      <c r="D20" s="14" t="s">
        <v>679</v>
      </c>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19"/>
    </row>
    <row r="21" spans="1:35">
      <c r="A21" s="220"/>
      <c r="B21" s="290">
        <v>4</v>
      </c>
      <c r="C21" s="294" t="s">
        <v>32</v>
      </c>
      <c r="D21" s="14" t="s">
        <v>676</v>
      </c>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19"/>
    </row>
    <row r="22" spans="1:35">
      <c r="A22" s="220"/>
      <c r="B22" s="291"/>
      <c r="C22" s="295"/>
      <c r="D22" s="14" t="s">
        <v>677</v>
      </c>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19"/>
    </row>
    <row r="23" spans="1:35">
      <c r="A23" s="220"/>
      <c r="B23" s="291"/>
      <c r="C23" s="295"/>
      <c r="D23" s="14" t="s">
        <v>678</v>
      </c>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19"/>
    </row>
    <row r="24" spans="1:35">
      <c r="A24" s="220"/>
      <c r="B24" s="292"/>
      <c r="C24" s="296"/>
      <c r="D24" s="14" t="s">
        <v>679</v>
      </c>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19"/>
    </row>
    <row r="25" spans="1:35">
      <c r="A25" s="220"/>
      <c r="B25" s="290">
        <v>5</v>
      </c>
      <c r="C25" s="294" t="s">
        <v>36</v>
      </c>
      <c r="D25" s="14" t="s">
        <v>676</v>
      </c>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19"/>
    </row>
    <row r="26" spans="1:35">
      <c r="A26" s="220"/>
      <c r="B26" s="291"/>
      <c r="C26" s="295"/>
      <c r="D26" s="14" t="s">
        <v>677</v>
      </c>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19"/>
    </row>
    <row r="27" spans="1:35">
      <c r="A27" s="220"/>
      <c r="B27" s="291"/>
      <c r="C27" s="295"/>
      <c r="D27" s="14" t="s">
        <v>678</v>
      </c>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19"/>
    </row>
    <row r="28" spans="1:35">
      <c r="A28" s="220"/>
      <c r="B28" s="292"/>
      <c r="C28" s="296"/>
      <c r="D28" s="14" t="s">
        <v>679</v>
      </c>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19"/>
    </row>
    <row r="29" spans="1:35">
      <c r="A29" s="220"/>
      <c r="B29" s="290">
        <v>6</v>
      </c>
      <c r="C29" s="294" t="s">
        <v>38</v>
      </c>
      <c r="D29" s="14" t="s">
        <v>676</v>
      </c>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19"/>
    </row>
    <row r="30" spans="1:35">
      <c r="A30" s="220"/>
      <c r="B30" s="291"/>
      <c r="C30" s="295"/>
      <c r="D30" s="14" t="s">
        <v>677</v>
      </c>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19"/>
    </row>
    <row r="31" spans="1:35">
      <c r="A31" s="220"/>
      <c r="B31" s="291"/>
      <c r="C31" s="295"/>
      <c r="D31" s="14" t="s">
        <v>678</v>
      </c>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19"/>
    </row>
    <row r="32" spans="1:35">
      <c r="A32" s="220"/>
      <c r="B32" s="292"/>
      <c r="C32" s="296"/>
      <c r="D32" s="14" t="s">
        <v>679</v>
      </c>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19"/>
    </row>
    <row r="33" spans="1:35">
      <c r="A33" s="220"/>
      <c r="B33" s="290">
        <v>7</v>
      </c>
      <c r="C33" s="294" t="s">
        <v>40</v>
      </c>
      <c r="D33" s="14" t="s">
        <v>676</v>
      </c>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19"/>
    </row>
    <row r="34" spans="1:35">
      <c r="A34" s="220"/>
      <c r="B34" s="291"/>
      <c r="C34" s="295"/>
      <c r="D34" s="14" t="s">
        <v>677</v>
      </c>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19"/>
    </row>
    <row r="35" spans="1:35">
      <c r="A35" s="220"/>
      <c r="B35" s="291"/>
      <c r="C35" s="295"/>
      <c r="D35" s="14" t="s">
        <v>678</v>
      </c>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19"/>
    </row>
    <row r="36" spans="1:35">
      <c r="A36" s="220"/>
      <c r="B36" s="292"/>
      <c r="C36" s="296"/>
      <c r="D36" s="14" t="s">
        <v>679</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19"/>
    </row>
    <row r="37" spans="1:35">
      <c r="A37" s="220"/>
      <c r="B37" s="290">
        <v>8</v>
      </c>
      <c r="C37" s="294" t="s">
        <v>42</v>
      </c>
      <c r="D37" s="14" t="s">
        <v>676</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19"/>
    </row>
    <row r="38" spans="1:35">
      <c r="A38" s="220"/>
      <c r="B38" s="291"/>
      <c r="C38" s="295"/>
      <c r="D38" s="14" t="s">
        <v>677</v>
      </c>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19"/>
    </row>
    <row r="39" spans="1:35">
      <c r="A39" s="220"/>
      <c r="B39" s="291"/>
      <c r="C39" s="295"/>
      <c r="D39" s="14" t="s">
        <v>678</v>
      </c>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19"/>
    </row>
    <row r="40" spans="1:35">
      <c r="A40" s="220"/>
      <c r="B40" s="292"/>
      <c r="C40" s="296"/>
      <c r="D40" s="14" t="s">
        <v>679</v>
      </c>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19"/>
    </row>
    <row r="41" spans="1:35">
      <c r="A41" s="220"/>
      <c r="B41" s="290">
        <v>9</v>
      </c>
      <c r="C41" s="294" t="s">
        <v>47</v>
      </c>
      <c r="D41" s="14" t="s">
        <v>676</v>
      </c>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19"/>
    </row>
    <row r="42" spans="1:35">
      <c r="A42" s="220"/>
      <c r="B42" s="291"/>
      <c r="C42" s="295"/>
      <c r="D42" s="14" t="s">
        <v>677</v>
      </c>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19"/>
    </row>
    <row r="43" spans="1:35">
      <c r="A43" s="220"/>
      <c r="B43" s="291"/>
      <c r="C43" s="295"/>
      <c r="D43" s="14" t="s">
        <v>678</v>
      </c>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19"/>
    </row>
    <row r="44" spans="1:35">
      <c r="A44" s="220"/>
      <c r="B44" s="292"/>
      <c r="C44" s="296"/>
      <c r="D44" s="14" t="s">
        <v>679</v>
      </c>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19"/>
    </row>
    <row r="45" spans="1:35">
      <c r="A45" s="220"/>
      <c r="B45" s="290">
        <v>10</v>
      </c>
      <c r="C45" s="294" t="s">
        <v>51</v>
      </c>
      <c r="D45" s="14" t="s">
        <v>676</v>
      </c>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19"/>
    </row>
    <row r="46" spans="1:35">
      <c r="A46" s="220"/>
      <c r="B46" s="291"/>
      <c r="C46" s="295"/>
      <c r="D46" s="14" t="s">
        <v>677</v>
      </c>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19"/>
    </row>
    <row r="47" spans="1:35">
      <c r="A47" s="220"/>
      <c r="B47" s="291"/>
      <c r="C47" s="295"/>
      <c r="D47" s="14" t="s">
        <v>678</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19"/>
    </row>
    <row r="48" spans="1:35">
      <c r="A48" s="220"/>
      <c r="B48" s="292"/>
      <c r="C48" s="296"/>
      <c r="D48" s="14" t="s">
        <v>679</v>
      </c>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19"/>
    </row>
    <row r="49" spans="1:35">
      <c r="A49" s="220"/>
      <c r="B49" s="290">
        <v>11</v>
      </c>
      <c r="C49" s="294" t="s">
        <v>56</v>
      </c>
      <c r="D49" s="14" t="s">
        <v>676</v>
      </c>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9"/>
    </row>
    <row r="50" spans="1:35">
      <c r="A50" s="220"/>
      <c r="B50" s="291"/>
      <c r="C50" s="295"/>
      <c r="D50" s="14" t="s">
        <v>677</v>
      </c>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9"/>
    </row>
    <row r="51" spans="1:35">
      <c r="A51" s="220"/>
      <c r="B51" s="291"/>
      <c r="C51" s="295"/>
      <c r="D51" s="14" t="s">
        <v>678</v>
      </c>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19"/>
    </row>
    <row r="52" spans="1:35">
      <c r="A52" s="220"/>
      <c r="B52" s="292"/>
      <c r="C52" s="296"/>
      <c r="D52" s="14" t="s">
        <v>679</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19"/>
    </row>
    <row r="53" spans="1:35">
      <c r="A53" s="220"/>
      <c r="B53" s="290">
        <v>12</v>
      </c>
      <c r="C53" s="294" t="s">
        <v>58</v>
      </c>
      <c r="D53" s="14" t="s">
        <v>676</v>
      </c>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9"/>
    </row>
    <row r="54" spans="1:35">
      <c r="A54" s="220"/>
      <c r="B54" s="291"/>
      <c r="C54" s="295"/>
      <c r="D54" s="14" t="s">
        <v>677</v>
      </c>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9"/>
    </row>
    <row r="55" spans="1:35">
      <c r="A55" s="220"/>
      <c r="B55" s="291"/>
      <c r="C55" s="295"/>
      <c r="D55" s="14" t="s">
        <v>678</v>
      </c>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19"/>
    </row>
    <row r="56" spans="1:35">
      <c r="A56" s="220"/>
      <c r="B56" s="292"/>
      <c r="C56" s="296"/>
      <c r="D56" s="14" t="s">
        <v>679</v>
      </c>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19"/>
    </row>
    <row r="57" spans="1:35">
      <c r="A57" s="220"/>
      <c r="B57" s="290">
        <v>13</v>
      </c>
      <c r="C57" s="294" t="s">
        <v>60</v>
      </c>
      <c r="D57" s="14" t="s">
        <v>676</v>
      </c>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19"/>
    </row>
    <row r="58" spans="1:35">
      <c r="A58" s="220"/>
      <c r="B58" s="291"/>
      <c r="C58" s="295"/>
      <c r="D58" s="14" t="s">
        <v>677</v>
      </c>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19"/>
    </row>
    <row r="59" spans="1:35">
      <c r="A59" s="220"/>
      <c r="B59" s="291"/>
      <c r="C59" s="295"/>
      <c r="D59" s="14" t="s">
        <v>678</v>
      </c>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19"/>
    </row>
    <row r="60" spans="1:35">
      <c r="A60" s="220"/>
      <c r="B60" s="292"/>
      <c r="C60" s="296"/>
      <c r="D60" s="14" t="s">
        <v>679</v>
      </c>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19"/>
    </row>
    <row r="61" spans="1:35">
      <c r="A61" s="220"/>
      <c r="B61" s="290">
        <v>14</v>
      </c>
      <c r="C61" s="294" t="s">
        <v>64</v>
      </c>
      <c r="D61" s="14" t="s">
        <v>676</v>
      </c>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19"/>
    </row>
    <row r="62" spans="1:35">
      <c r="A62" s="220"/>
      <c r="B62" s="291"/>
      <c r="C62" s="295"/>
      <c r="D62" s="14" t="s">
        <v>677</v>
      </c>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19"/>
    </row>
    <row r="63" spans="1:35">
      <c r="A63" s="220"/>
      <c r="B63" s="291"/>
      <c r="C63" s="295"/>
      <c r="D63" s="14" t="s">
        <v>678</v>
      </c>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19"/>
    </row>
    <row r="64" spans="1:35">
      <c r="A64" s="220"/>
      <c r="B64" s="292"/>
      <c r="C64" s="296"/>
      <c r="D64" s="14" t="s">
        <v>679</v>
      </c>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19"/>
    </row>
    <row r="65" spans="1:35">
      <c r="A65" s="220"/>
      <c r="B65" s="290">
        <v>15</v>
      </c>
      <c r="C65" s="294" t="s">
        <v>66</v>
      </c>
      <c r="D65" s="14" t="s">
        <v>676</v>
      </c>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9"/>
    </row>
    <row r="66" spans="1:35">
      <c r="A66" s="220"/>
      <c r="B66" s="291"/>
      <c r="C66" s="295"/>
      <c r="D66" s="14" t="s">
        <v>677</v>
      </c>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9"/>
    </row>
    <row r="67" spans="1:35">
      <c r="A67" s="220"/>
      <c r="B67" s="291"/>
      <c r="C67" s="295"/>
      <c r="D67" s="14" t="s">
        <v>678</v>
      </c>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19"/>
    </row>
    <row r="68" spans="1:35">
      <c r="A68" s="220"/>
      <c r="B68" s="292"/>
      <c r="C68" s="296"/>
      <c r="D68" s="14" t="s">
        <v>679</v>
      </c>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22"/>
    </row>
    <row r="69" spans="1:35">
      <c r="A69" s="220"/>
      <c r="B69" s="290">
        <v>16</v>
      </c>
      <c r="C69" s="294" t="s">
        <v>70</v>
      </c>
      <c r="D69" s="14" t="s">
        <v>676</v>
      </c>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22"/>
    </row>
    <row r="70" spans="1:35">
      <c r="A70" s="220"/>
      <c r="B70" s="291"/>
      <c r="C70" s="295"/>
      <c r="D70" s="14" t="s">
        <v>677</v>
      </c>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22"/>
    </row>
    <row r="71" spans="1:35">
      <c r="A71" s="220"/>
      <c r="B71" s="291"/>
      <c r="C71" s="295"/>
      <c r="D71" s="14" t="s">
        <v>678</v>
      </c>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22"/>
    </row>
    <row r="72" spans="1:35">
      <c r="A72" s="220"/>
      <c r="B72" s="292"/>
      <c r="C72" s="296"/>
      <c r="D72" s="14" t="s">
        <v>679</v>
      </c>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22"/>
    </row>
    <row r="73" spans="1:35">
      <c r="A73" s="220"/>
      <c r="B73" s="290">
        <v>17</v>
      </c>
      <c r="C73" s="294" t="s">
        <v>71</v>
      </c>
      <c r="D73" s="14" t="s">
        <v>676</v>
      </c>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22"/>
    </row>
    <row r="74" spans="1:35">
      <c r="A74" s="220"/>
      <c r="B74" s="291"/>
      <c r="C74" s="295"/>
      <c r="D74" s="14" t="s">
        <v>677</v>
      </c>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22"/>
    </row>
    <row r="75" spans="1:35">
      <c r="A75" s="220"/>
      <c r="B75" s="291"/>
      <c r="C75" s="295"/>
      <c r="D75" s="14" t="s">
        <v>678</v>
      </c>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22"/>
    </row>
    <row r="76" spans="1:35">
      <c r="A76" s="220"/>
      <c r="B76" s="292"/>
      <c r="C76" s="296"/>
      <c r="D76" s="14" t="s">
        <v>679</v>
      </c>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19"/>
    </row>
    <row r="77" spans="1:35">
      <c r="A77" s="220"/>
      <c r="B77" s="290">
        <v>18</v>
      </c>
      <c r="C77" s="294" t="s">
        <v>73</v>
      </c>
      <c r="D77" s="14" t="s">
        <v>676</v>
      </c>
      <c r="E77" s="9"/>
      <c r="F77" s="9"/>
      <c r="G77" s="20"/>
      <c r="H77" s="20"/>
      <c r="I77" s="9"/>
      <c r="J77" s="21"/>
      <c r="K77" s="9"/>
      <c r="L77" s="20"/>
      <c r="M77" s="9"/>
      <c r="N77" s="9"/>
      <c r="O77" s="9"/>
      <c r="P77" s="9"/>
      <c r="Q77" s="9"/>
      <c r="R77" s="9"/>
      <c r="S77" s="9"/>
      <c r="T77" s="9"/>
      <c r="U77" s="21"/>
      <c r="V77" s="21"/>
      <c r="W77" s="21"/>
      <c r="X77" s="21"/>
      <c r="Y77" s="21"/>
      <c r="Z77" s="9"/>
      <c r="AA77" s="9"/>
      <c r="AB77" s="9"/>
      <c r="AC77" s="9"/>
      <c r="AD77" s="9"/>
      <c r="AE77" s="9"/>
      <c r="AF77" s="9"/>
      <c r="AG77" s="9"/>
      <c r="AH77" s="9"/>
      <c r="AI77" s="19"/>
    </row>
    <row r="78" spans="1:35">
      <c r="A78" s="220"/>
      <c r="B78" s="291"/>
      <c r="C78" s="295"/>
      <c r="D78" s="14" t="s">
        <v>677</v>
      </c>
      <c r="E78" s="9"/>
      <c r="F78" s="9"/>
      <c r="G78" s="20"/>
      <c r="H78" s="20"/>
      <c r="I78" s="9"/>
      <c r="J78" s="21"/>
      <c r="K78" s="9"/>
      <c r="L78" s="20"/>
      <c r="M78" s="9"/>
      <c r="N78" s="9"/>
      <c r="O78" s="9"/>
      <c r="P78" s="9"/>
      <c r="Q78" s="9"/>
      <c r="R78" s="9"/>
      <c r="S78" s="9"/>
      <c r="T78" s="9"/>
      <c r="U78" s="21"/>
      <c r="V78" s="21"/>
      <c r="W78" s="21"/>
      <c r="X78" s="21"/>
      <c r="Y78" s="21"/>
      <c r="Z78" s="9"/>
      <c r="AA78" s="9"/>
      <c r="AB78" s="9"/>
      <c r="AC78" s="9"/>
      <c r="AD78" s="9"/>
      <c r="AE78" s="9"/>
      <c r="AF78" s="9"/>
      <c r="AG78" s="9"/>
      <c r="AH78" s="9"/>
      <c r="AI78" s="19"/>
    </row>
    <row r="79" spans="1:35">
      <c r="A79" s="220"/>
      <c r="B79" s="291"/>
      <c r="C79" s="295"/>
      <c r="D79" s="14" t="s">
        <v>678</v>
      </c>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19"/>
    </row>
    <row r="80" spans="1:35">
      <c r="A80" s="220"/>
      <c r="B80" s="292"/>
      <c r="C80" s="296"/>
      <c r="D80" s="14" t="s">
        <v>679</v>
      </c>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19"/>
    </row>
    <row r="81" spans="1:35">
      <c r="A81" s="220"/>
      <c r="B81" s="290">
        <v>19</v>
      </c>
      <c r="C81" s="294" t="s">
        <v>77</v>
      </c>
      <c r="D81" s="14" t="s">
        <v>676</v>
      </c>
      <c r="E81" s="9"/>
      <c r="F81" s="9"/>
      <c r="G81" s="20"/>
      <c r="H81" s="20"/>
      <c r="I81" s="9"/>
      <c r="J81" s="21"/>
      <c r="K81" s="9"/>
      <c r="L81" s="20"/>
      <c r="M81" s="9"/>
      <c r="N81" s="9"/>
      <c r="O81" s="9"/>
      <c r="P81" s="9"/>
      <c r="Q81" s="9"/>
      <c r="R81" s="9"/>
      <c r="S81" s="9"/>
      <c r="T81" s="9"/>
      <c r="U81" s="21"/>
      <c r="V81" s="21"/>
      <c r="W81" s="21"/>
      <c r="X81" s="21"/>
      <c r="Y81" s="21"/>
      <c r="Z81" s="9"/>
      <c r="AA81" s="9"/>
      <c r="AB81" s="9"/>
      <c r="AC81" s="9"/>
      <c r="AD81" s="9"/>
      <c r="AE81" s="9"/>
      <c r="AF81" s="9"/>
      <c r="AG81" s="9"/>
      <c r="AH81" s="9"/>
      <c r="AI81" s="19"/>
    </row>
    <row r="82" spans="1:35">
      <c r="A82" s="220"/>
      <c r="B82" s="291"/>
      <c r="C82" s="295"/>
      <c r="D82" s="14" t="s">
        <v>677</v>
      </c>
      <c r="E82" s="9"/>
      <c r="F82" s="9"/>
      <c r="G82" s="20"/>
      <c r="H82" s="20"/>
      <c r="I82" s="9"/>
      <c r="J82" s="21"/>
      <c r="K82" s="9"/>
      <c r="L82" s="20"/>
      <c r="M82" s="9"/>
      <c r="N82" s="9"/>
      <c r="O82" s="9"/>
      <c r="P82" s="9"/>
      <c r="Q82" s="9"/>
      <c r="R82" s="9"/>
      <c r="S82" s="9"/>
      <c r="T82" s="9"/>
      <c r="U82" s="21"/>
      <c r="V82" s="21"/>
      <c r="W82" s="21"/>
      <c r="X82" s="21"/>
      <c r="Y82" s="21"/>
      <c r="Z82" s="9"/>
      <c r="AA82" s="9"/>
      <c r="AB82" s="9"/>
      <c r="AC82" s="9"/>
      <c r="AD82" s="9"/>
      <c r="AE82" s="9"/>
      <c r="AF82" s="9"/>
      <c r="AG82" s="9"/>
      <c r="AH82" s="9"/>
      <c r="AI82" s="19"/>
    </row>
    <row r="83" spans="1:35">
      <c r="A83" s="220"/>
      <c r="B83" s="291"/>
      <c r="C83" s="295"/>
      <c r="D83" s="14" t="s">
        <v>678</v>
      </c>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19"/>
    </row>
    <row r="84" spans="1:35">
      <c r="A84" s="220"/>
      <c r="B84" s="292"/>
      <c r="C84" s="296"/>
      <c r="D84" s="14" t="s">
        <v>679</v>
      </c>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19"/>
    </row>
    <row r="85" spans="1:35">
      <c r="A85" s="220"/>
      <c r="B85" s="290">
        <v>20</v>
      </c>
      <c r="C85" s="294" t="s">
        <v>79</v>
      </c>
      <c r="D85" s="14" t="s">
        <v>676</v>
      </c>
      <c r="E85" s="9"/>
      <c r="F85" s="9"/>
      <c r="G85" s="20"/>
      <c r="H85" s="20"/>
      <c r="I85" s="9"/>
      <c r="J85" s="21"/>
      <c r="K85" s="9"/>
      <c r="L85" s="20"/>
      <c r="M85" s="9"/>
      <c r="N85" s="9"/>
      <c r="O85" s="9"/>
      <c r="P85" s="9"/>
      <c r="Q85" s="9"/>
      <c r="R85" s="9"/>
      <c r="S85" s="9"/>
      <c r="T85" s="9"/>
      <c r="U85" s="21"/>
      <c r="V85" s="21"/>
      <c r="W85" s="21"/>
      <c r="X85" s="21"/>
      <c r="Y85" s="21"/>
      <c r="Z85" s="9"/>
      <c r="AA85" s="9"/>
      <c r="AB85" s="9"/>
      <c r="AC85" s="9"/>
      <c r="AD85" s="9"/>
      <c r="AE85" s="9"/>
      <c r="AF85" s="9"/>
      <c r="AG85" s="9"/>
      <c r="AH85" s="9"/>
      <c r="AI85" s="19"/>
    </row>
    <row r="86" spans="1:35">
      <c r="A86" s="220"/>
      <c r="B86" s="291"/>
      <c r="C86" s="295"/>
      <c r="D86" s="14" t="s">
        <v>677</v>
      </c>
      <c r="E86" s="9"/>
      <c r="F86" s="9"/>
      <c r="G86" s="20"/>
      <c r="H86" s="20"/>
      <c r="I86" s="9"/>
      <c r="J86" s="21"/>
      <c r="K86" s="9"/>
      <c r="L86" s="20"/>
      <c r="M86" s="9"/>
      <c r="N86" s="9"/>
      <c r="O86" s="9"/>
      <c r="P86" s="9"/>
      <c r="Q86" s="9"/>
      <c r="R86" s="9"/>
      <c r="S86" s="9"/>
      <c r="T86" s="9"/>
      <c r="U86" s="21"/>
      <c r="V86" s="21"/>
      <c r="W86" s="21"/>
      <c r="X86" s="21"/>
      <c r="Y86" s="21"/>
      <c r="Z86" s="9"/>
      <c r="AA86" s="9"/>
      <c r="AB86" s="9"/>
      <c r="AC86" s="9"/>
      <c r="AD86" s="9"/>
      <c r="AE86" s="9"/>
      <c r="AF86" s="9"/>
      <c r="AG86" s="9"/>
      <c r="AH86" s="9"/>
      <c r="AI86" s="19"/>
    </row>
    <row r="87" spans="1:35">
      <c r="A87" s="220"/>
      <c r="B87" s="291"/>
      <c r="C87" s="295"/>
      <c r="D87" s="14" t="s">
        <v>678</v>
      </c>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19"/>
    </row>
    <row r="88" spans="1:35">
      <c r="A88" s="220"/>
      <c r="B88" s="292"/>
      <c r="C88" s="296"/>
      <c r="D88" s="14" t="s">
        <v>679</v>
      </c>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19"/>
    </row>
    <row r="89" spans="1:35">
      <c r="A89" s="220"/>
      <c r="B89" s="290">
        <v>21</v>
      </c>
      <c r="C89" s="294" t="s">
        <v>81</v>
      </c>
      <c r="D89" s="14" t="s">
        <v>676</v>
      </c>
      <c r="E89" s="9"/>
      <c r="F89" s="9"/>
      <c r="G89" s="20"/>
      <c r="H89" s="20"/>
      <c r="I89" s="9"/>
      <c r="J89" s="21"/>
      <c r="K89" s="9"/>
      <c r="L89" s="20"/>
      <c r="M89" s="9"/>
      <c r="N89" s="9"/>
      <c r="O89" s="9"/>
      <c r="P89" s="9"/>
      <c r="Q89" s="9"/>
      <c r="R89" s="9"/>
      <c r="S89" s="9"/>
      <c r="T89" s="9"/>
      <c r="U89" s="21"/>
      <c r="V89" s="21"/>
      <c r="W89" s="21"/>
      <c r="X89" s="21"/>
      <c r="Y89" s="21"/>
      <c r="Z89" s="9"/>
      <c r="AA89" s="9"/>
      <c r="AB89" s="9"/>
      <c r="AC89" s="9"/>
      <c r="AD89" s="9"/>
      <c r="AE89" s="9"/>
      <c r="AF89" s="9"/>
      <c r="AG89" s="9"/>
      <c r="AH89" s="9"/>
      <c r="AI89" s="19"/>
    </row>
    <row r="90" spans="1:35">
      <c r="A90" s="220"/>
      <c r="B90" s="291"/>
      <c r="C90" s="295"/>
      <c r="D90" s="14" t="s">
        <v>677</v>
      </c>
      <c r="E90" s="9"/>
      <c r="F90" s="9"/>
      <c r="G90" s="20"/>
      <c r="H90" s="20"/>
      <c r="I90" s="9"/>
      <c r="J90" s="21"/>
      <c r="K90" s="9"/>
      <c r="L90" s="20"/>
      <c r="M90" s="9"/>
      <c r="N90" s="9"/>
      <c r="O90" s="9"/>
      <c r="P90" s="9"/>
      <c r="Q90" s="9"/>
      <c r="R90" s="9"/>
      <c r="S90" s="9"/>
      <c r="T90" s="9"/>
      <c r="U90" s="21"/>
      <c r="V90" s="21"/>
      <c r="W90" s="21"/>
      <c r="X90" s="21"/>
      <c r="Y90" s="21"/>
      <c r="Z90" s="9"/>
      <c r="AA90" s="9"/>
      <c r="AB90" s="9"/>
      <c r="AC90" s="9"/>
      <c r="AD90" s="9"/>
      <c r="AE90" s="9"/>
      <c r="AF90" s="9"/>
      <c r="AG90" s="9"/>
      <c r="AH90" s="9"/>
      <c r="AI90" s="19"/>
    </row>
    <row r="91" spans="1:35">
      <c r="A91" s="220"/>
      <c r="B91" s="291"/>
      <c r="C91" s="295"/>
      <c r="D91" s="14" t="s">
        <v>678</v>
      </c>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19"/>
    </row>
    <row r="92" spans="1:35">
      <c r="A92" s="220"/>
      <c r="B92" s="292"/>
      <c r="C92" s="296"/>
      <c r="D92" s="14" t="s">
        <v>679</v>
      </c>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19"/>
    </row>
    <row r="93" spans="1:35">
      <c r="A93" s="220"/>
      <c r="B93" s="290">
        <v>22</v>
      </c>
      <c r="C93" s="294" t="s">
        <v>82</v>
      </c>
      <c r="D93" s="14" t="s">
        <v>676</v>
      </c>
      <c r="E93" s="9"/>
      <c r="F93" s="9"/>
      <c r="G93" s="20"/>
      <c r="H93" s="20"/>
      <c r="I93" s="9"/>
      <c r="J93" s="21"/>
      <c r="K93" s="9"/>
      <c r="L93" s="20"/>
      <c r="M93" s="9"/>
      <c r="N93" s="9"/>
      <c r="O93" s="9"/>
      <c r="P93" s="9"/>
      <c r="Q93" s="9"/>
      <c r="R93" s="9"/>
      <c r="S93" s="9"/>
      <c r="T93" s="9"/>
      <c r="U93" s="21"/>
      <c r="V93" s="21"/>
      <c r="W93" s="21"/>
      <c r="X93" s="21"/>
      <c r="Y93" s="21"/>
      <c r="Z93" s="9"/>
      <c r="AA93" s="9"/>
      <c r="AB93" s="9"/>
      <c r="AC93" s="9"/>
      <c r="AD93" s="9"/>
      <c r="AE93" s="9"/>
      <c r="AF93" s="9"/>
      <c r="AG93" s="9"/>
      <c r="AH93" s="9"/>
      <c r="AI93" s="19"/>
    </row>
    <row r="94" spans="1:35">
      <c r="A94" s="220"/>
      <c r="B94" s="291"/>
      <c r="C94" s="295"/>
      <c r="D94" s="14" t="s">
        <v>677</v>
      </c>
      <c r="E94" s="9"/>
      <c r="F94" s="9"/>
      <c r="G94" s="20"/>
      <c r="H94" s="20"/>
      <c r="I94" s="9"/>
      <c r="J94" s="21"/>
      <c r="K94" s="9"/>
      <c r="L94" s="20"/>
      <c r="M94" s="9"/>
      <c r="N94" s="9"/>
      <c r="O94" s="9"/>
      <c r="P94" s="9"/>
      <c r="Q94" s="9"/>
      <c r="R94" s="9"/>
      <c r="S94" s="9"/>
      <c r="T94" s="9"/>
      <c r="U94" s="21"/>
      <c r="V94" s="21"/>
      <c r="W94" s="21"/>
      <c r="X94" s="21"/>
      <c r="Y94" s="21"/>
      <c r="Z94" s="9"/>
      <c r="AA94" s="9"/>
      <c r="AB94" s="9"/>
      <c r="AC94" s="9"/>
      <c r="AD94" s="9"/>
      <c r="AE94" s="9"/>
      <c r="AF94" s="9"/>
      <c r="AG94" s="9"/>
      <c r="AH94" s="9"/>
      <c r="AI94" s="19"/>
    </row>
    <row r="95" spans="1:35">
      <c r="A95" s="220"/>
      <c r="B95" s="291"/>
      <c r="C95" s="295"/>
      <c r="D95" s="14" t="s">
        <v>678</v>
      </c>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19"/>
    </row>
    <row r="96" spans="1:35">
      <c r="A96" s="220"/>
      <c r="B96" s="292"/>
      <c r="C96" s="296"/>
      <c r="D96" s="14" t="s">
        <v>679</v>
      </c>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19"/>
    </row>
    <row r="97" spans="1:35">
      <c r="A97" s="220"/>
      <c r="B97" s="290">
        <v>23</v>
      </c>
      <c r="C97" s="294" t="s">
        <v>84</v>
      </c>
      <c r="D97" s="14" t="s">
        <v>676</v>
      </c>
      <c r="E97" s="9"/>
      <c r="F97" s="9"/>
      <c r="G97" s="20"/>
      <c r="H97" s="20"/>
      <c r="I97" s="9"/>
      <c r="J97" s="21"/>
      <c r="K97" s="9"/>
      <c r="L97" s="20"/>
      <c r="M97" s="9"/>
      <c r="N97" s="9"/>
      <c r="O97" s="9"/>
      <c r="P97" s="9"/>
      <c r="Q97" s="9"/>
      <c r="R97" s="9"/>
      <c r="S97" s="9"/>
      <c r="T97" s="9"/>
      <c r="U97" s="21"/>
      <c r="V97" s="21"/>
      <c r="W97" s="21"/>
      <c r="X97" s="21"/>
      <c r="Y97" s="21"/>
      <c r="Z97" s="9"/>
      <c r="AA97" s="9"/>
      <c r="AB97" s="9"/>
      <c r="AC97" s="9"/>
      <c r="AD97" s="9"/>
      <c r="AE97" s="9"/>
      <c r="AF97" s="9"/>
      <c r="AG97" s="9"/>
      <c r="AH97" s="9"/>
      <c r="AI97" s="19"/>
    </row>
    <row r="98" spans="1:35">
      <c r="A98" s="220"/>
      <c r="B98" s="291"/>
      <c r="C98" s="295"/>
      <c r="D98" s="14" t="s">
        <v>677</v>
      </c>
      <c r="E98" s="9"/>
      <c r="F98" s="9"/>
      <c r="G98" s="20"/>
      <c r="H98" s="20"/>
      <c r="I98" s="9"/>
      <c r="J98" s="21"/>
      <c r="K98" s="9"/>
      <c r="L98" s="20"/>
      <c r="M98" s="9"/>
      <c r="N98" s="9"/>
      <c r="O98" s="9"/>
      <c r="P98" s="9"/>
      <c r="Q98" s="9"/>
      <c r="R98" s="9"/>
      <c r="S98" s="9"/>
      <c r="T98" s="9"/>
      <c r="U98" s="21"/>
      <c r="V98" s="21"/>
      <c r="W98" s="21"/>
      <c r="X98" s="21"/>
      <c r="Y98" s="21"/>
      <c r="Z98" s="9"/>
      <c r="AA98" s="9"/>
      <c r="AB98" s="9"/>
      <c r="AC98" s="9"/>
      <c r="AD98" s="9"/>
      <c r="AE98" s="9"/>
      <c r="AF98" s="9"/>
      <c r="AG98" s="9"/>
      <c r="AH98" s="9"/>
      <c r="AI98" s="19"/>
    </row>
    <row r="99" spans="1:35">
      <c r="A99" s="220"/>
      <c r="B99" s="291"/>
      <c r="C99" s="295"/>
      <c r="D99" s="14" t="s">
        <v>678</v>
      </c>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19"/>
    </row>
    <row r="100" spans="1:35">
      <c r="A100" s="220"/>
      <c r="B100" s="292"/>
      <c r="C100" s="296"/>
      <c r="D100" s="14" t="s">
        <v>679</v>
      </c>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19"/>
    </row>
    <row r="101" spans="1:35">
      <c r="A101" s="220"/>
      <c r="B101" s="290">
        <v>24</v>
      </c>
      <c r="C101" s="294" t="s">
        <v>85</v>
      </c>
      <c r="D101" s="14" t="s">
        <v>676</v>
      </c>
      <c r="E101" s="9"/>
      <c r="F101" s="9"/>
      <c r="G101" s="20"/>
      <c r="H101" s="20"/>
      <c r="I101" s="9"/>
      <c r="J101" s="21"/>
      <c r="K101" s="9"/>
      <c r="L101" s="20"/>
      <c r="M101" s="9"/>
      <c r="N101" s="9"/>
      <c r="O101" s="9"/>
      <c r="P101" s="9"/>
      <c r="Q101" s="9"/>
      <c r="R101" s="9"/>
      <c r="S101" s="9"/>
      <c r="T101" s="9"/>
      <c r="U101" s="21"/>
      <c r="V101" s="21"/>
      <c r="W101" s="21"/>
      <c r="X101" s="21"/>
      <c r="Y101" s="21"/>
      <c r="Z101" s="9"/>
      <c r="AA101" s="9"/>
      <c r="AB101" s="9"/>
      <c r="AC101" s="9"/>
      <c r="AD101" s="9"/>
      <c r="AE101" s="9"/>
      <c r="AF101" s="9"/>
      <c r="AG101" s="9"/>
      <c r="AH101" s="9"/>
      <c r="AI101" s="19"/>
    </row>
    <row r="102" spans="1:35">
      <c r="A102" s="220"/>
      <c r="B102" s="291"/>
      <c r="C102" s="295"/>
      <c r="D102" s="14" t="s">
        <v>677</v>
      </c>
      <c r="E102" s="9"/>
      <c r="F102" s="9"/>
      <c r="G102" s="20"/>
      <c r="H102" s="20"/>
      <c r="I102" s="9"/>
      <c r="J102" s="21"/>
      <c r="K102" s="9"/>
      <c r="L102" s="20"/>
      <c r="M102" s="9"/>
      <c r="N102" s="9"/>
      <c r="O102" s="9"/>
      <c r="P102" s="9"/>
      <c r="Q102" s="9"/>
      <c r="R102" s="9"/>
      <c r="S102" s="9"/>
      <c r="T102" s="9"/>
      <c r="U102" s="21"/>
      <c r="V102" s="21"/>
      <c r="W102" s="21"/>
      <c r="X102" s="21"/>
      <c r="Y102" s="21"/>
      <c r="Z102" s="9"/>
      <c r="AA102" s="9"/>
      <c r="AB102" s="9"/>
      <c r="AC102" s="9"/>
      <c r="AD102" s="9"/>
      <c r="AE102" s="9"/>
      <c r="AF102" s="9"/>
      <c r="AG102" s="9"/>
      <c r="AH102" s="9"/>
      <c r="AI102" s="19"/>
    </row>
    <row r="103" spans="1:35">
      <c r="A103" s="220"/>
      <c r="B103" s="291"/>
      <c r="C103" s="295"/>
      <c r="D103" s="14" t="s">
        <v>678</v>
      </c>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19"/>
    </row>
    <row r="104" spans="1:35">
      <c r="A104" s="220"/>
      <c r="B104" s="292"/>
      <c r="C104" s="296"/>
      <c r="D104" s="14" t="s">
        <v>679</v>
      </c>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19"/>
    </row>
    <row r="105" spans="1:35">
      <c r="A105" s="220"/>
      <c r="B105" s="290">
        <v>25</v>
      </c>
      <c r="C105" s="294" t="s">
        <v>87</v>
      </c>
      <c r="D105" s="14" t="s">
        <v>676</v>
      </c>
      <c r="E105" s="9"/>
      <c r="F105" s="9"/>
      <c r="G105" s="20"/>
      <c r="H105" s="20"/>
      <c r="I105" s="9"/>
      <c r="J105" s="21"/>
      <c r="K105" s="9"/>
      <c r="L105" s="20"/>
      <c r="M105" s="9"/>
      <c r="N105" s="9"/>
      <c r="O105" s="9"/>
      <c r="P105" s="9"/>
      <c r="Q105" s="9"/>
      <c r="R105" s="9"/>
      <c r="S105" s="9"/>
      <c r="T105" s="9"/>
      <c r="U105" s="21"/>
      <c r="V105" s="21"/>
      <c r="W105" s="21"/>
      <c r="X105" s="21"/>
      <c r="Y105" s="21"/>
      <c r="Z105" s="9"/>
      <c r="AA105" s="9"/>
      <c r="AB105" s="9"/>
      <c r="AC105" s="9"/>
      <c r="AD105" s="9"/>
      <c r="AE105" s="9"/>
      <c r="AF105" s="9"/>
      <c r="AG105" s="9"/>
      <c r="AH105" s="9"/>
      <c r="AI105" s="19"/>
    </row>
    <row r="106" spans="1:35">
      <c r="A106" s="220"/>
      <c r="B106" s="291"/>
      <c r="C106" s="295"/>
      <c r="D106" s="14" t="s">
        <v>677</v>
      </c>
      <c r="E106" s="9"/>
      <c r="F106" s="9"/>
      <c r="G106" s="20"/>
      <c r="H106" s="20"/>
      <c r="I106" s="9"/>
      <c r="J106" s="21"/>
      <c r="K106" s="9"/>
      <c r="L106" s="20"/>
      <c r="M106" s="9"/>
      <c r="N106" s="9"/>
      <c r="O106" s="9"/>
      <c r="P106" s="9"/>
      <c r="Q106" s="9"/>
      <c r="R106" s="9"/>
      <c r="S106" s="9"/>
      <c r="T106" s="9"/>
      <c r="U106" s="21"/>
      <c r="V106" s="21"/>
      <c r="W106" s="21"/>
      <c r="X106" s="21"/>
      <c r="Y106" s="21"/>
      <c r="Z106" s="9"/>
      <c r="AA106" s="9"/>
      <c r="AB106" s="9"/>
      <c r="AC106" s="9"/>
      <c r="AD106" s="9"/>
      <c r="AE106" s="9"/>
      <c r="AF106" s="9"/>
      <c r="AG106" s="9"/>
      <c r="AH106" s="9"/>
      <c r="AI106" s="19"/>
    </row>
    <row r="107" spans="1:35">
      <c r="A107" s="220"/>
      <c r="B107" s="291"/>
      <c r="C107" s="295"/>
      <c r="D107" s="14" t="s">
        <v>678</v>
      </c>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19"/>
    </row>
    <row r="108" spans="1:35">
      <c r="A108" s="220"/>
      <c r="B108" s="292"/>
      <c r="C108" s="296"/>
      <c r="D108" s="14" t="s">
        <v>679</v>
      </c>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19"/>
    </row>
    <row r="109" spans="1:35">
      <c r="A109" s="220"/>
      <c r="B109" s="290">
        <v>26</v>
      </c>
      <c r="C109" s="294" t="s">
        <v>88</v>
      </c>
      <c r="D109" s="14" t="s">
        <v>676</v>
      </c>
      <c r="E109" s="9"/>
      <c r="F109" s="9"/>
      <c r="G109" s="20"/>
      <c r="H109" s="20"/>
      <c r="I109" s="9"/>
      <c r="J109" s="21"/>
      <c r="K109" s="9"/>
      <c r="L109" s="20"/>
      <c r="M109" s="9"/>
      <c r="N109" s="9"/>
      <c r="O109" s="9"/>
      <c r="P109" s="9"/>
      <c r="Q109" s="9"/>
      <c r="R109" s="9"/>
      <c r="S109" s="9"/>
      <c r="T109" s="9"/>
      <c r="U109" s="21"/>
      <c r="V109" s="21"/>
      <c r="W109" s="21"/>
      <c r="X109" s="21"/>
      <c r="Y109" s="21"/>
      <c r="Z109" s="9"/>
      <c r="AA109" s="9"/>
      <c r="AB109" s="9"/>
      <c r="AC109" s="9"/>
      <c r="AD109" s="9"/>
      <c r="AE109" s="9"/>
      <c r="AF109" s="9"/>
      <c r="AG109" s="9"/>
      <c r="AH109" s="9"/>
      <c r="AI109" s="19"/>
    </row>
    <row r="110" spans="1:35">
      <c r="A110" s="220"/>
      <c r="B110" s="291"/>
      <c r="C110" s="295"/>
      <c r="D110" s="14" t="s">
        <v>677</v>
      </c>
      <c r="E110" s="9"/>
      <c r="F110" s="9"/>
      <c r="G110" s="20"/>
      <c r="H110" s="20"/>
      <c r="I110" s="9"/>
      <c r="J110" s="21"/>
      <c r="K110" s="9"/>
      <c r="L110" s="20"/>
      <c r="M110" s="9"/>
      <c r="N110" s="9"/>
      <c r="O110" s="9"/>
      <c r="P110" s="9"/>
      <c r="Q110" s="9"/>
      <c r="R110" s="9"/>
      <c r="S110" s="9"/>
      <c r="T110" s="9"/>
      <c r="U110" s="21"/>
      <c r="V110" s="21"/>
      <c r="W110" s="21"/>
      <c r="X110" s="21"/>
      <c r="Y110" s="21"/>
      <c r="Z110" s="9"/>
      <c r="AA110" s="9"/>
      <c r="AB110" s="9"/>
      <c r="AC110" s="9"/>
      <c r="AD110" s="9"/>
      <c r="AE110" s="9"/>
      <c r="AF110" s="9"/>
      <c r="AG110" s="9"/>
      <c r="AH110" s="9"/>
      <c r="AI110" s="19"/>
    </row>
    <row r="111" spans="1:35">
      <c r="A111" s="220"/>
      <c r="B111" s="291"/>
      <c r="C111" s="295"/>
      <c r="D111" s="14" t="s">
        <v>678</v>
      </c>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19"/>
    </row>
    <row r="112" spans="1:35">
      <c r="A112" s="220"/>
      <c r="B112" s="292"/>
      <c r="C112" s="296"/>
      <c r="D112" s="14" t="s">
        <v>679</v>
      </c>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19"/>
    </row>
    <row r="113" spans="1:35">
      <c r="A113" s="220"/>
      <c r="B113" s="290">
        <v>27</v>
      </c>
      <c r="C113" s="294" t="s">
        <v>89</v>
      </c>
      <c r="D113" s="14" t="s">
        <v>676</v>
      </c>
      <c r="E113" s="9"/>
      <c r="F113" s="9"/>
      <c r="G113" s="20"/>
      <c r="H113" s="20"/>
      <c r="I113" s="9"/>
      <c r="J113" s="21"/>
      <c r="K113" s="9"/>
      <c r="L113" s="20"/>
      <c r="M113" s="9"/>
      <c r="N113" s="9"/>
      <c r="O113" s="9"/>
      <c r="P113" s="9"/>
      <c r="Q113" s="9"/>
      <c r="R113" s="9"/>
      <c r="S113" s="9"/>
      <c r="T113" s="9"/>
      <c r="U113" s="21"/>
      <c r="V113" s="21"/>
      <c r="W113" s="21"/>
      <c r="X113" s="21"/>
      <c r="Y113" s="21"/>
      <c r="Z113" s="9"/>
      <c r="AA113" s="9"/>
      <c r="AB113" s="9"/>
      <c r="AC113" s="9"/>
      <c r="AD113" s="9"/>
      <c r="AE113" s="9"/>
      <c r="AF113" s="9"/>
      <c r="AG113" s="9"/>
      <c r="AH113" s="9"/>
      <c r="AI113" s="19"/>
    </row>
    <row r="114" spans="1:35">
      <c r="A114" s="220"/>
      <c r="B114" s="291"/>
      <c r="C114" s="295"/>
      <c r="D114" s="14" t="s">
        <v>677</v>
      </c>
      <c r="E114" s="9"/>
      <c r="F114" s="9"/>
      <c r="G114" s="20"/>
      <c r="H114" s="20"/>
      <c r="I114" s="9"/>
      <c r="J114" s="21"/>
      <c r="K114" s="9"/>
      <c r="L114" s="20"/>
      <c r="M114" s="9"/>
      <c r="N114" s="9"/>
      <c r="O114" s="9"/>
      <c r="P114" s="9"/>
      <c r="Q114" s="9"/>
      <c r="R114" s="9"/>
      <c r="S114" s="9"/>
      <c r="T114" s="9"/>
      <c r="U114" s="21"/>
      <c r="V114" s="21"/>
      <c r="W114" s="21"/>
      <c r="X114" s="21"/>
      <c r="Y114" s="21"/>
      <c r="Z114" s="9"/>
      <c r="AA114" s="9"/>
      <c r="AB114" s="9"/>
      <c r="AC114" s="9"/>
      <c r="AD114" s="9"/>
      <c r="AE114" s="9"/>
      <c r="AF114" s="9"/>
      <c r="AG114" s="9"/>
      <c r="AH114" s="9"/>
      <c r="AI114" s="19"/>
    </row>
    <row r="115" spans="1:35">
      <c r="A115" s="220"/>
      <c r="B115" s="291"/>
      <c r="C115" s="295"/>
      <c r="D115" s="14" t="s">
        <v>678</v>
      </c>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19"/>
    </row>
    <row r="116" spans="1:35">
      <c r="A116" s="220"/>
      <c r="B116" s="292"/>
      <c r="C116" s="296"/>
      <c r="D116" s="14" t="s">
        <v>679</v>
      </c>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19"/>
    </row>
    <row r="117" spans="1:35">
      <c r="A117" s="220"/>
      <c r="B117" s="290">
        <v>28</v>
      </c>
      <c r="C117" s="294" t="s">
        <v>90</v>
      </c>
      <c r="D117" s="14" t="s">
        <v>676</v>
      </c>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19"/>
    </row>
    <row r="118" spans="1:35">
      <c r="A118" s="220"/>
      <c r="B118" s="291"/>
      <c r="C118" s="295"/>
      <c r="D118" s="14" t="s">
        <v>677</v>
      </c>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19"/>
    </row>
    <row r="119" spans="1:35">
      <c r="A119" s="220"/>
      <c r="B119" s="291"/>
      <c r="C119" s="295"/>
      <c r="D119" s="14" t="s">
        <v>678</v>
      </c>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19"/>
    </row>
    <row r="120" spans="1:35">
      <c r="A120" s="220"/>
      <c r="B120" s="292"/>
      <c r="C120" s="296"/>
      <c r="D120" s="14" t="s">
        <v>679</v>
      </c>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19"/>
    </row>
    <row r="121" spans="1:35">
      <c r="A121" s="220"/>
      <c r="B121" s="290">
        <v>29</v>
      </c>
      <c r="C121" s="294" t="s">
        <v>96</v>
      </c>
      <c r="D121" s="14" t="s">
        <v>676</v>
      </c>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19"/>
    </row>
    <row r="122" spans="1:35">
      <c r="A122" s="220"/>
      <c r="B122" s="291"/>
      <c r="C122" s="295"/>
      <c r="D122" s="14" t="s">
        <v>677</v>
      </c>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19"/>
    </row>
    <row r="123" spans="1:35">
      <c r="A123" s="220"/>
      <c r="B123" s="291"/>
      <c r="C123" s="295"/>
      <c r="D123" s="14" t="s">
        <v>678</v>
      </c>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19"/>
    </row>
    <row r="124" spans="1:35">
      <c r="A124" s="220"/>
      <c r="B124" s="292"/>
      <c r="C124" s="296"/>
      <c r="D124" s="14" t="s">
        <v>679</v>
      </c>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19"/>
    </row>
    <row r="125" spans="1:35">
      <c r="A125" s="220"/>
      <c r="B125" s="290">
        <v>30</v>
      </c>
      <c r="C125" s="294" t="s">
        <v>98</v>
      </c>
      <c r="D125" s="14" t="s">
        <v>676</v>
      </c>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19"/>
    </row>
    <row r="126" spans="1:35">
      <c r="A126" s="220"/>
      <c r="B126" s="291"/>
      <c r="C126" s="295"/>
      <c r="D126" s="14" t="s">
        <v>677</v>
      </c>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19"/>
    </row>
    <row r="127" spans="1:35">
      <c r="A127" s="220"/>
      <c r="B127" s="291"/>
      <c r="C127" s="295"/>
      <c r="D127" s="14" t="s">
        <v>678</v>
      </c>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19"/>
    </row>
    <row r="128" spans="1:35">
      <c r="A128" s="220"/>
      <c r="B128" s="292"/>
      <c r="C128" s="296"/>
      <c r="D128" s="14" t="s">
        <v>679</v>
      </c>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19"/>
    </row>
    <row r="129" spans="1:35">
      <c r="A129" s="220"/>
      <c r="B129" s="290">
        <v>31</v>
      </c>
      <c r="C129" s="294" t="s">
        <v>103</v>
      </c>
      <c r="D129" s="14" t="s">
        <v>676</v>
      </c>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19"/>
    </row>
    <row r="130" spans="1:35">
      <c r="A130" s="220"/>
      <c r="B130" s="291"/>
      <c r="C130" s="295"/>
      <c r="D130" s="14" t="s">
        <v>677</v>
      </c>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19"/>
    </row>
    <row r="131" spans="1:35">
      <c r="A131" s="220"/>
      <c r="B131" s="291"/>
      <c r="C131" s="295"/>
      <c r="D131" s="14" t="s">
        <v>678</v>
      </c>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19"/>
    </row>
    <row r="132" spans="1:35">
      <c r="A132" s="220"/>
      <c r="B132" s="292"/>
      <c r="C132" s="296"/>
      <c r="D132" s="14" t="s">
        <v>679</v>
      </c>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19"/>
    </row>
    <row r="133" spans="1:35">
      <c r="A133" s="220"/>
      <c r="B133" s="290">
        <v>32</v>
      </c>
      <c r="C133" s="294" t="s">
        <v>107</v>
      </c>
      <c r="D133" s="14" t="s">
        <v>676</v>
      </c>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23"/>
    </row>
    <row r="134" spans="1:35">
      <c r="A134" s="220"/>
      <c r="B134" s="291"/>
      <c r="C134" s="295"/>
      <c r="D134" s="14" t="s">
        <v>677</v>
      </c>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23"/>
    </row>
    <row r="135" spans="1:35">
      <c r="A135" s="220"/>
      <c r="B135" s="291"/>
      <c r="C135" s="295"/>
      <c r="D135" s="14" t="s">
        <v>678</v>
      </c>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23"/>
    </row>
    <row r="136" spans="1:35">
      <c r="A136" s="220"/>
      <c r="B136" s="292"/>
      <c r="C136" s="296"/>
      <c r="D136" s="14" t="s">
        <v>679</v>
      </c>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19"/>
    </row>
    <row r="137" spans="1:35">
      <c r="A137" s="220"/>
      <c r="B137" s="290">
        <v>33</v>
      </c>
      <c r="C137" s="294" t="s">
        <v>109</v>
      </c>
      <c r="D137" s="14" t="s">
        <v>676</v>
      </c>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19"/>
    </row>
    <row r="138" spans="1:35">
      <c r="A138" s="220"/>
      <c r="B138" s="291"/>
      <c r="C138" s="295"/>
      <c r="D138" s="14" t="s">
        <v>677</v>
      </c>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19"/>
    </row>
    <row r="139" spans="1:35">
      <c r="A139" s="220"/>
      <c r="B139" s="291"/>
      <c r="C139" s="295"/>
      <c r="D139" s="14" t="s">
        <v>678</v>
      </c>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19"/>
    </row>
    <row r="140" spans="1:35">
      <c r="A140" s="220"/>
      <c r="B140" s="292"/>
      <c r="C140" s="296"/>
      <c r="D140" s="14" t="s">
        <v>679</v>
      </c>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19"/>
    </row>
    <row r="141" spans="1:35">
      <c r="A141" s="220"/>
      <c r="B141" s="290">
        <v>34</v>
      </c>
      <c r="C141" s="294" t="s">
        <v>111</v>
      </c>
      <c r="D141" s="14" t="s">
        <v>676</v>
      </c>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19"/>
    </row>
    <row r="142" spans="1:35">
      <c r="A142" s="220"/>
      <c r="B142" s="291"/>
      <c r="C142" s="295"/>
      <c r="D142" s="14" t="s">
        <v>677</v>
      </c>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19"/>
    </row>
    <row r="143" spans="1:35">
      <c r="A143" s="220"/>
      <c r="B143" s="291"/>
      <c r="C143" s="295"/>
      <c r="D143" s="14" t="s">
        <v>678</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19"/>
    </row>
    <row r="144" spans="1:35">
      <c r="A144" s="220"/>
      <c r="B144" s="292"/>
      <c r="C144" s="296"/>
      <c r="D144" s="14" t="s">
        <v>679</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19"/>
    </row>
    <row r="145" spans="1:35">
      <c r="A145" s="220"/>
      <c r="B145" s="290">
        <v>35</v>
      </c>
      <c r="C145" s="294" t="s">
        <v>113</v>
      </c>
      <c r="D145" s="14" t="s">
        <v>676</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19"/>
    </row>
    <row r="146" spans="1:35">
      <c r="A146" s="220"/>
      <c r="B146" s="291"/>
      <c r="C146" s="295"/>
      <c r="D146" s="14" t="s">
        <v>677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19"/>
    </row>
    <row r="147" spans="1:35">
      <c r="A147" s="220"/>
      <c r="B147" s="291"/>
      <c r="C147" s="295"/>
      <c r="D147" s="14" t="s">
        <v>678</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19"/>
    </row>
    <row r="148" spans="1:35">
      <c r="A148" s="220"/>
      <c r="B148" s="292"/>
      <c r="C148" s="296"/>
      <c r="D148" s="14" t="s">
        <v>679</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19"/>
    </row>
    <row r="149" spans="1:35">
      <c r="A149" s="220"/>
      <c r="B149" s="290">
        <v>36</v>
      </c>
      <c r="C149" s="294" t="s">
        <v>115</v>
      </c>
      <c r="D149" s="14" t="s">
        <v>676</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19"/>
    </row>
    <row r="150" spans="1:35">
      <c r="A150" s="220"/>
      <c r="B150" s="291"/>
      <c r="C150" s="295"/>
      <c r="D150" s="14" t="s">
        <v>677</v>
      </c>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19"/>
    </row>
    <row r="151" spans="1:35">
      <c r="A151" s="220"/>
      <c r="B151" s="291"/>
      <c r="C151" s="295"/>
      <c r="D151" s="14" t="s">
        <v>678</v>
      </c>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19"/>
    </row>
    <row r="152" spans="1:35">
      <c r="A152" s="220"/>
      <c r="B152" s="292"/>
      <c r="C152" s="296"/>
      <c r="D152" s="14" t="s">
        <v>679</v>
      </c>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19"/>
    </row>
    <row r="153" spans="1:35">
      <c r="A153" s="220"/>
      <c r="B153" s="290">
        <v>37</v>
      </c>
      <c r="C153" s="294" t="s">
        <v>117</v>
      </c>
      <c r="D153" s="14" t="s">
        <v>676</v>
      </c>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19"/>
    </row>
    <row r="154" spans="1:35">
      <c r="A154" s="220"/>
      <c r="B154" s="291"/>
      <c r="C154" s="295"/>
      <c r="D154" s="14" t="s">
        <v>677</v>
      </c>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19"/>
    </row>
    <row r="155" spans="1:35">
      <c r="A155" s="220"/>
      <c r="B155" s="291"/>
      <c r="C155" s="295"/>
      <c r="D155" s="14" t="s">
        <v>678</v>
      </c>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19"/>
    </row>
    <row r="156" spans="1:35">
      <c r="A156" s="220"/>
      <c r="B156" s="292"/>
      <c r="C156" s="296"/>
      <c r="D156" s="14" t="s">
        <v>679</v>
      </c>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19"/>
    </row>
    <row r="157" spans="1:35">
      <c r="A157" s="220"/>
      <c r="B157" s="290">
        <v>38</v>
      </c>
      <c r="C157" s="294" t="s">
        <v>119</v>
      </c>
      <c r="D157" s="14" t="s">
        <v>676</v>
      </c>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19"/>
    </row>
    <row r="158" spans="1:35">
      <c r="A158" s="220"/>
      <c r="B158" s="291"/>
      <c r="C158" s="295"/>
      <c r="D158" s="14" t="s">
        <v>677</v>
      </c>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19"/>
    </row>
    <row r="159" spans="1:35">
      <c r="A159" s="220"/>
      <c r="B159" s="291"/>
      <c r="C159" s="295"/>
      <c r="D159" s="14" t="s">
        <v>678</v>
      </c>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19"/>
    </row>
    <row r="160" spans="1:35">
      <c r="A160" s="220"/>
      <c r="B160" s="292"/>
      <c r="C160" s="296"/>
      <c r="D160" s="14" t="s">
        <v>679</v>
      </c>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19"/>
    </row>
    <row r="161" spans="1:35">
      <c r="A161" s="220"/>
      <c r="B161" s="290">
        <v>39</v>
      </c>
      <c r="C161" s="294" t="s">
        <v>121</v>
      </c>
      <c r="D161" s="14" t="s">
        <v>676</v>
      </c>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19"/>
    </row>
    <row r="162" spans="1:35">
      <c r="A162" s="220"/>
      <c r="B162" s="291"/>
      <c r="C162" s="295"/>
      <c r="D162" s="14" t="s">
        <v>677</v>
      </c>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19"/>
    </row>
    <row r="163" spans="1:35">
      <c r="A163" s="220"/>
      <c r="B163" s="291"/>
      <c r="C163" s="295"/>
      <c r="D163" s="14" t="s">
        <v>678</v>
      </c>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19"/>
    </row>
    <row r="164" spans="1:35">
      <c r="A164" s="220"/>
      <c r="B164" s="292"/>
      <c r="C164" s="296"/>
      <c r="D164" s="14" t="s">
        <v>679</v>
      </c>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19"/>
    </row>
    <row r="165" spans="1:35">
      <c r="A165" s="220"/>
      <c r="B165" s="290">
        <v>40</v>
      </c>
      <c r="C165" s="294" t="s">
        <v>123</v>
      </c>
      <c r="D165" s="14" t="s">
        <v>676</v>
      </c>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19"/>
    </row>
    <row r="166" spans="1:35">
      <c r="A166" s="220"/>
      <c r="B166" s="291"/>
      <c r="C166" s="295"/>
      <c r="D166" s="14" t="s">
        <v>677</v>
      </c>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19"/>
    </row>
    <row r="167" spans="1:35">
      <c r="A167" s="220"/>
      <c r="B167" s="291"/>
      <c r="C167" s="295"/>
      <c r="D167" s="14" t="s">
        <v>678</v>
      </c>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19"/>
    </row>
    <row r="168" spans="1:35">
      <c r="A168" s="220"/>
      <c r="B168" s="292"/>
      <c r="C168" s="296"/>
      <c r="D168" s="14" t="s">
        <v>679</v>
      </c>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19"/>
    </row>
    <row r="169" spans="1:35">
      <c r="A169" s="220"/>
      <c r="B169" s="290">
        <v>41</v>
      </c>
      <c r="C169" s="294" t="s">
        <v>127</v>
      </c>
      <c r="D169" s="14" t="s">
        <v>676</v>
      </c>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19"/>
    </row>
    <row r="170" spans="1:35">
      <c r="A170" s="220"/>
      <c r="B170" s="291"/>
      <c r="C170" s="295"/>
      <c r="D170" s="14" t="s">
        <v>677</v>
      </c>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19"/>
    </row>
    <row r="171" spans="1:35">
      <c r="A171" s="220"/>
      <c r="B171" s="291"/>
      <c r="C171" s="295"/>
      <c r="D171" s="14" t="s">
        <v>678</v>
      </c>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19"/>
    </row>
    <row r="172" spans="1:35">
      <c r="A172" s="220"/>
      <c r="B172" s="292"/>
      <c r="C172" s="296"/>
      <c r="D172" s="14" t="s">
        <v>679</v>
      </c>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19"/>
    </row>
    <row r="173" spans="1:35">
      <c r="A173" s="220"/>
      <c r="B173" s="290">
        <v>42</v>
      </c>
      <c r="C173" s="294" t="s">
        <v>129</v>
      </c>
      <c r="D173" s="14" t="s">
        <v>676</v>
      </c>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19"/>
    </row>
    <row r="174" spans="1:35">
      <c r="A174" s="220"/>
      <c r="B174" s="291"/>
      <c r="C174" s="295"/>
      <c r="D174" s="14" t="s">
        <v>677</v>
      </c>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19"/>
    </row>
    <row r="175" spans="1:35">
      <c r="A175" s="220"/>
      <c r="B175" s="291"/>
      <c r="C175" s="295"/>
      <c r="D175" s="14" t="s">
        <v>678</v>
      </c>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19"/>
    </row>
    <row r="176" spans="1:35">
      <c r="A176" s="220"/>
      <c r="B176" s="292"/>
      <c r="C176" s="296"/>
      <c r="D176" s="14" t="s">
        <v>679</v>
      </c>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19"/>
    </row>
    <row r="177" spans="1:35">
      <c r="A177" s="220"/>
      <c r="B177" s="290">
        <v>43</v>
      </c>
      <c r="C177" s="294" t="s">
        <v>131</v>
      </c>
      <c r="D177" s="14" t="s">
        <v>676</v>
      </c>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19"/>
    </row>
    <row r="178" spans="1:35">
      <c r="A178" s="220"/>
      <c r="B178" s="291"/>
      <c r="C178" s="295"/>
      <c r="D178" s="14" t="s">
        <v>677</v>
      </c>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19"/>
    </row>
    <row r="179" spans="1:35">
      <c r="A179" s="220"/>
      <c r="B179" s="291"/>
      <c r="C179" s="295"/>
      <c r="D179" s="14" t="s">
        <v>678</v>
      </c>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19"/>
    </row>
    <row r="180" spans="1:35">
      <c r="A180" s="220"/>
      <c r="B180" s="292"/>
      <c r="C180" s="296"/>
      <c r="D180" s="14" t="s">
        <v>679</v>
      </c>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19"/>
    </row>
    <row r="181" spans="1:35">
      <c r="A181" s="220"/>
      <c r="B181" s="290">
        <v>44</v>
      </c>
      <c r="C181" s="294" t="s">
        <v>133</v>
      </c>
      <c r="D181" s="14" t="s">
        <v>676</v>
      </c>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19"/>
    </row>
    <row r="182" spans="1:35">
      <c r="A182" s="220"/>
      <c r="B182" s="291"/>
      <c r="C182" s="295"/>
      <c r="D182" s="14" t="s">
        <v>677</v>
      </c>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19"/>
    </row>
    <row r="183" spans="1:35">
      <c r="A183" s="220"/>
      <c r="B183" s="291"/>
      <c r="C183" s="295"/>
      <c r="D183" s="14" t="s">
        <v>678</v>
      </c>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19"/>
    </row>
    <row r="184" spans="1:35">
      <c r="A184" s="220"/>
      <c r="B184" s="292"/>
      <c r="C184" s="296"/>
      <c r="D184" s="14" t="s">
        <v>679</v>
      </c>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19"/>
    </row>
    <row r="185" spans="1:35">
      <c r="A185" s="220"/>
      <c r="B185" s="290">
        <v>45</v>
      </c>
      <c r="C185" s="294" t="s">
        <v>135</v>
      </c>
      <c r="D185" s="14" t="s">
        <v>676</v>
      </c>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19"/>
    </row>
    <row r="186" spans="1:35">
      <c r="A186" s="220"/>
      <c r="B186" s="291"/>
      <c r="C186" s="295"/>
      <c r="D186" s="14" t="s">
        <v>677</v>
      </c>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19"/>
    </row>
    <row r="187" spans="1:35">
      <c r="A187" s="220"/>
      <c r="B187" s="291"/>
      <c r="C187" s="295"/>
      <c r="D187" s="14" t="s">
        <v>678</v>
      </c>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19"/>
    </row>
    <row r="188" spans="1:35">
      <c r="A188" s="220"/>
      <c r="B188" s="292"/>
      <c r="C188" s="296"/>
      <c r="D188" s="14" t="s">
        <v>679</v>
      </c>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19"/>
    </row>
    <row r="189" spans="1:35">
      <c r="A189" s="220"/>
      <c r="B189" s="290">
        <v>46</v>
      </c>
      <c r="C189" s="294" t="s">
        <v>137</v>
      </c>
      <c r="D189" s="14" t="s">
        <v>676</v>
      </c>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19"/>
    </row>
    <row r="190" spans="1:35">
      <c r="A190" s="220"/>
      <c r="B190" s="291"/>
      <c r="C190" s="295"/>
      <c r="D190" s="14" t="s">
        <v>677</v>
      </c>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19"/>
    </row>
    <row r="191" spans="1:35">
      <c r="A191" s="220"/>
      <c r="B191" s="291"/>
      <c r="C191" s="295"/>
      <c r="D191" s="14" t="s">
        <v>678</v>
      </c>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19"/>
    </row>
    <row r="192" spans="1:35">
      <c r="A192" s="220"/>
      <c r="B192" s="292"/>
      <c r="C192" s="296"/>
      <c r="D192" s="14" t="s">
        <v>679</v>
      </c>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19"/>
    </row>
    <row r="193" spans="1:35">
      <c r="A193" s="220"/>
      <c r="B193" s="290">
        <v>47</v>
      </c>
      <c r="C193" s="294" t="s">
        <v>139</v>
      </c>
      <c r="D193" s="14" t="s">
        <v>676</v>
      </c>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19"/>
    </row>
    <row r="194" spans="1:35">
      <c r="A194" s="220"/>
      <c r="B194" s="291"/>
      <c r="C194" s="295"/>
      <c r="D194" s="14" t="s">
        <v>677</v>
      </c>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19"/>
    </row>
    <row r="195" spans="1:35">
      <c r="A195" s="220"/>
      <c r="B195" s="291"/>
      <c r="C195" s="295"/>
      <c r="D195" s="14" t="s">
        <v>678</v>
      </c>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19"/>
    </row>
    <row r="196" spans="1:35">
      <c r="A196" s="220"/>
      <c r="B196" s="292"/>
      <c r="C196" s="296"/>
      <c r="D196" s="14" t="s">
        <v>679</v>
      </c>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19"/>
    </row>
    <row r="197" spans="1:35">
      <c r="A197" s="220"/>
      <c r="B197" s="290">
        <v>48</v>
      </c>
      <c r="C197" s="294" t="s">
        <v>141</v>
      </c>
      <c r="D197" s="14" t="s">
        <v>676</v>
      </c>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19"/>
    </row>
    <row r="198" spans="1:35">
      <c r="A198" s="220"/>
      <c r="B198" s="291"/>
      <c r="C198" s="295"/>
      <c r="D198" s="14" t="s">
        <v>677</v>
      </c>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19"/>
    </row>
    <row r="199" spans="1:35">
      <c r="A199" s="220"/>
      <c r="B199" s="291"/>
      <c r="C199" s="295"/>
      <c r="D199" s="14" t="s">
        <v>678</v>
      </c>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19"/>
    </row>
    <row r="200" spans="1:35">
      <c r="A200" s="220"/>
      <c r="B200" s="292"/>
      <c r="C200" s="296"/>
      <c r="D200" s="14" t="s">
        <v>679</v>
      </c>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19"/>
    </row>
    <row r="201" spans="1:35">
      <c r="A201" s="220"/>
      <c r="B201" s="290">
        <v>49</v>
      </c>
      <c r="C201" s="294" t="s">
        <v>143</v>
      </c>
      <c r="D201" s="14" t="s">
        <v>676</v>
      </c>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19"/>
    </row>
    <row r="202" spans="1:35">
      <c r="A202" s="220"/>
      <c r="B202" s="291"/>
      <c r="C202" s="295"/>
      <c r="D202" s="14" t="s">
        <v>677</v>
      </c>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19"/>
    </row>
    <row r="203" spans="1:35">
      <c r="A203" s="220"/>
      <c r="B203" s="291"/>
      <c r="C203" s="295"/>
      <c r="D203" s="14" t="s">
        <v>678</v>
      </c>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19"/>
    </row>
    <row r="204" spans="1:35">
      <c r="A204" s="220"/>
      <c r="B204" s="292"/>
      <c r="C204" s="296"/>
      <c r="D204" s="14" t="s">
        <v>679</v>
      </c>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19"/>
    </row>
    <row r="205" spans="1:35">
      <c r="A205" s="220"/>
      <c r="B205" s="290">
        <v>50</v>
      </c>
      <c r="C205" s="294" t="s">
        <v>145</v>
      </c>
      <c r="D205" s="14" t="s">
        <v>676</v>
      </c>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19"/>
    </row>
    <row r="206" spans="1:35">
      <c r="A206" s="220"/>
      <c r="B206" s="291"/>
      <c r="C206" s="295"/>
      <c r="D206" s="14" t="s">
        <v>677</v>
      </c>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19"/>
    </row>
    <row r="207" spans="1:35">
      <c r="A207" s="220"/>
      <c r="B207" s="291"/>
      <c r="C207" s="295"/>
      <c r="D207" s="14" t="s">
        <v>678</v>
      </c>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19"/>
    </row>
    <row r="208" spans="1:35">
      <c r="A208" s="220"/>
      <c r="B208" s="292"/>
      <c r="C208" s="296"/>
      <c r="D208" s="14" t="s">
        <v>679</v>
      </c>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19"/>
    </row>
    <row r="209" spans="1:35">
      <c r="A209" s="220"/>
      <c r="B209" s="290">
        <v>51</v>
      </c>
      <c r="C209" s="294" t="s">
        <v>146</v>
      </c>
      <c r="D209" s="14" t="s">
        <v>676</v>
      </c>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19"/>
    </row>
    <row r="210" spans="1:35">
      <c r="A210" s="220"/>
      <c r="B210" s="291"/>
      <c r="C210" s="295"/>
      <c r="D210" s="14" t="s">
        <v>677</v>
      </c>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19"/>
    </row>
    <row r="211" spans="1:35">
      <c r="A211" s="220"/>
      <c r="B211" s="291"/>
      <c r="C211" s="295"/>
      <c r="D211" s="14" t="s">
        <v>678</v>
      </c>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19"/>
    </row>
    <row r="212" spans="1:35">
      <c r="A212" s="220"/>
      <c r="B212" s="292"/>
      <c r="C212" s="296"/>
      <c r="D212" s="14" t="s">
        <v>679</v>
      </c>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19"/>
    </row>
    <row r="213" spans="1:35">
      <c r="A213" s="220"/>
      <c r="B213" s="290">
        <v>52</v>
      </c>
      <c r="C213" s="294" t="s">
        <v>150</v>
      </c>
      <c r="D213" s="14" t="s">
        <v>676</v>
      </c>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19"/>
    </row>
    <row r="214" spans="1:35">
      <c r="A214" s="220"/>
      <c r="B214" s="291"/>
      <c r="C214" s="295"/>
      <c r="D214" s="14" t="s">
        <v>677</v>
      </c>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19"/>
    </row>
    <row r="215" spans="1:35">
      <c r="A215" s="220"/>
      <c r="B215" s="291"/>
      <c r="C215" s="295"/>
      <c r="D215" s="14" t="s">
        <v>678</v>
      </c>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19"/>
    </row>
    <row r="216" spans="1:35">
      <c r="A216" s="220"/>
      <c r="B216" s="292"/>
      <c r="C216" s="296"/>
      <c r="D216" s="14" t="s">
        <v>679</v>
      </c>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19"/>
    </row>
    <row r="217" spans="1:35">
      <c r="A217" s="220"/>
      <c r="B217" s="290">
        <v>53</v>
      </c>
      <c r="C217" s="294" t="s">
        <v>155</v>
      </c>
      <c r="D217" s="14" t="s">
        <v>676</v>
      </c>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19"/>
    </row>
    <row r="218" spans="1:35">
      <c r="A218" s="220"/>
      <c r="B218" s="291"/>
      <c r="C218" s="295"/>
      <c r="D218" s="14" t="s">
        <v>677</v>
      </c>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19"/>
    </row>
    <row r="219" spans="1:35">
      <c r="A219" s="220"/>
      <c r="B219" s="291"/>
      <c r="C219" s="295"/>
      <c r="D219" s="14" t="s">
        <v>678</v>
      </c>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19"/>
    </row>
    <row r="220" spans="1:35">
      <c r="A220" s="220"/>
      <c r="B220" s="292"/>
      <c r="C220" s="296"/>
      <c r="D220" s="14" t="s">
        <v>679</v>
      </c>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19"/>
    </row>
    <row r="221" spans="1:35">
      <c r="A221" s="220"/>
      <c r="B221" s="290">
        <v>54</v>
      </c>
      <c r="C221" s="294" t="s">
        <v>156</v>
      </c>
      <c r="D221" s="14" t="s">
        <v>676</v>
      </c>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19"/>
    </row>
    <row r="222" spans="1:35">
      <c r="A222" s="220"/>
      <c r="B222" s="291"/>
      <c r="C222" s="295"/>
      <c r="D222" s="14" t="s">
        <v>677</v>
      </c>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19"/>
    </row>
    <row r="223" spans="1:35">
      <c r="A223" s="220"/>
      <c r="B223" s="291"/>
      <c r="C223" s="295"/>
      <c r="D223" s="14" t="s">
        <v>678</v>
      </c>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19"/>
    </row>
    <row r="224" spans="1:35">
      <c r="A224" s="220"/>
      <c r="B224" s="292"/>
      <c r="C224" s="296"/>
      <c r="D224" s="14" t="s">
        <v>679</v>
      </c>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19"/>
    </row>
    <row r="225" spans="1:35">
      <c r="A225" s="220"/>
      <c r="B225" s="290">
        <v>55</v>
      </c>
      <c r="C225" s="294" t="s">
        <v>160</v>
      </c>
      <c r="D225" s="14" t="s">
        <v>676</v>
      </c>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19"/>
    </row>
    <row r="226" spans="1:35">
      <c r="A226" s="220"/>
      <c r="B226" s="291"/>
      <c r="C226" s="295"/>
      <c r="D226" s="14" t="s">
        <v>677</v>
      </c>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19"/>
    </row>
    <row r="227" spans="1:35">
      <c r="A227" s="220"/>
      <c r="B227" s="291"/>
      <c r="C227" s="295"/>
      <c r="D227" s="14" t="s">
        <v>678</v>
      </c>
      <c r="E227" s="9"/>
      <c r="F227" s="9"/>
      <c r="G227" s="9"/>
      <c r="H227" s="24"/>
      <c r="I227" s="24"/>
      <c r="J227" s="9"/>
      <c r="K227" s="9"/>
      <c r="L227" s="9"/>
      <c r="M227" s="9"/>
      <c r="N227" s="9"/>
      <c r="O227" s="9"/>
      <c r="P227" s="9"/>
      <c r="Q227" s="9"/>
      <c r="R227" s="9"/>
      <c r="S227" s="9"/>
      <c r="T227" s="9"/>
      <c r="U227" s="9"/>
      <c r="V227" s="9"/>
      <c r="W227" s="9"/>
      <c r="X227" s="9"/>
      <c r="Y227" s="9"/>
      <c r="Z227" s="9"/>
      <c r="AA227" s="24"/>
      <c r="AB227" s="24"/>
      <c r="AC227" s="24"/>
      <c r="AD227" s="9"/>
      <c r="AE227" s="9"/>
      <c r="AF227" s="9"/>
      <c r="AG227" s="9"/>
      <c r="AH227" s="9"/>
      <c r="AI227" s="19"/>
    </row>
    <row r="228" spans="1:35">
      <c r="A228" s="220"/>
      <c r="B228" s="292"/>
      <c r="C228" s="296"/>
      <c r="D228" s="14" t="s">
        <v>679</v>
      </c>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19"/>
    </row>
    <row r="229" spans="1:35">
      <c r="A229" s="220"/>
      <c r="B229" s="290">
        <v>56</v>
      </c>
      <c r="C229" s="294" t="s">
        <v>162</v>
      </c>
      <c r="D229" s="14" t="s">
        <v>676</v>
      </c>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19"/>
    </row>
    <row r="230" spans="1:35">
      <c r="A230" s="220"/>
      <c r="B230" s="291"/>
      <c r="C230" s="295"/>
      <c r="D230" s="14" t="s">
        <v>677</v>
      </c>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19"/>
    </row>
    <row r="231" spans="1:35">
      <c r="A231" s="220"/>
      <c r="B231" s="291"/>
      <c r="C231" s="295"/>
      <c r="D231" s="14" t="s">
        <v>678</v>
      </c>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19"/>
    </row>
    <row r="232" spans="1:35">
      <c r="A232" s="220"/>
      <c r="B232" s="292"/>
      <c r="C232" s="296"/>
      <c r="D232" s="14" t="s">
        <v>679</v>
      </c>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19"/>
    </row>
    <row r="233" spans="1:35">
      <c r="A233" s="220"/>
      <c r="B233" s="290">
        <v>57</v>
      </c>
      <c r="C233" s="294" t="s">
        <v>164</v>
      </c>
      <c r="D233" s="14" t="s">
        <v>676</v>
      </c>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19"/>
    </row>
    <row r="234" spans="1:35">
      <c r="A234" s="220"/>
      <c r="B234" s="291"/>
      <c r="C234" s="295"/>
      <c r="D234" s="14" t="s">
        <v>677</v>
      </c>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19"/>
    </row>
    <row r="235" spans="1:35">
      <c r="A235" s="220"/>
      <c r="B235" s="291"/>
      <c r="C235" s="295"/>
      <c r="D235" s="14" t="s">
        <v>678</v>
      </c>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19"/>
    </row>
    <row r="236" spans="1:35">
      <c r="A236" s="220"/>
      <c r="B236" s="292"/>
      <c r="C236" s="296"/>
      <c r="D236" s="14" t="s">
        <v>679</v>
      </c>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19"/>
    </row>
    <row r="237" spans="1:35">
      <c r="A237" s="220"/>
      <c r="B237" s="290">
        <v>58</v>
      </c>
      <c r="C237" s="294" t="s">
        <v>168</v>
      </c>
      <c r="D237" s="14" t="s">
        <v>676</v>
      </c>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19"/>
    </row>
    <row r="238" spans="1:35">
      <c r="A238" s="220"/>
      <c r="B238" s="291"/>
      <c r="C238" s="295"/>
      <c r="D238" s="14" t="s">
        <v>677</v>
      </c>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19"/>
    </row>
    <row r="239" spans="1:35">
      <c r="A239" s="220"/>
      <c r="B239" s="291"/>
      <c r="C239" s="295"/>
      <c r="D239" s="14" t="s">
        <v>678</v>
      </c>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19"/>
    </row>
    <row r="240" spans="1:35">
      <c r="A240" s="220"/>
      <c r="B240" s="292"/>
      <c r="C240" s="296"/>
      <c r="D240" s="14" t="s">
        <v>679</v>
      </c>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19"/>
    </row>
    <row r="241" spans="1:35">
      <c r="A241" s="220"/>
      <c r="B241" s="290">
        <v>59</v>
      </c>
      <c r="C241" s="294" t="s">
        <v>170</v>
      </c>
      <c r="D241" s="14" t="s">
        <v>676</v>
      </c>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19"/>
    </row>
    <row r="242" spans="1:35">
      <c r="A242" s="220"/>
      <c r="B242" s="291"/>
      <c r="C242" s="295"/>
      <c r="D242" s="14" t="s">
        <v>677</v>
      </c>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19"/>
    </row>
    <row r="243" spans="1:35">
      <c r="A243" s="220"/>
      <c r="B243" s="291"/>
      <c r="C243" s="295"/>
      <c r="D243" s="14" t="s">
        <v>678</v>
      </c>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19"/>
    </row>
    <row r="244" spans="1:35">
      <c r="A244" s="220"/>
      <c r="B244" s="292"/>
      <c r="C244" s="296"/>
      <c r="D244" s="14" t="s">
        <v>679</v>
      </c>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19"/>
    </row>
    <row r="245" spans="1:35">
      <c r="A245" s="220"/>
      <c r="B245" s="290">
        <v>60</v>
      </c>
      <c r="C245" s="294" t="s">
        <v>172</v>
      </c>
      <c r="D245" s="14" t="s">
        <v>676</v>
      </c>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19"/>
    </row>
    <row r="246" spans="1:35">
      <c r="A246" s="220"/>
      <c r="B246" s="291"/>
      <c r="C246" s="295"/>
      <c r="D246" s="14" t="s">
        <v>677</v>
      </c>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19"/>
    </row>
    <row r="247" spans="1:35">
      <c r="A247" s="220"/>
      <c r="B247" s="291"/>
      <c r="C247" s="295"/>
      <c r="D247" s="14" t="s">
        <v>678</v>
      </c>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19"/>
    </row>
    <row r="248" spans="1:35">
      <c r="A248" s="220"/>
      <c r="B248" s="292"/>
      <c r="C248" s="296"/>
      <c r="D248" s="14" t="s">
        <v>679</v>
      </c>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19"/>
    </row>
    <row r="249" spans="1:35">
      <c r="A249" s="220"/>
      <c r="B249" s="290">
        <v>61</v>
      </c>
      <c r="C249" s="294" t="s">
        <v>176</v>
      </c>
      <c r="D249" s="14" t="s">
        <v>676</v>
      </c>
      <c r="E249" s="9"/>
      <c r="F249" s="9"/>
      <c r="G249" s="9"/>
      <c r="H249" s="24"/>
      <c r="I249" s="9"/>
      <c r="J249" s="9"/>
      <c r="K249" s="9"/>
      <c r="L249" s="9"/>
      <c r="M249" s="9"/>
      <c r="N249" s="9"/>
      <c r="O249" s="9"/>
      <c r="P249" s="9"/>
      <c r="Q249" s="9"/>
      <c r="R249" s="9"/>
      <c r="S249" s="9"/>
      <c r="T249" s="9"/>
      <c r="U249" s="9"/>
      <c r="V249" s="9"/>
      <c r="W249" s="9"/>
      <c r="X249" s="9"/>
      <c r="Y249" s="9"/>
      <c r="Z249" s="9"/>
      <c r="AA249" s="9"/>
      <c r="AB249" s="9"/>
      <c r="AC249" s="24"/>
      <c r="AD249" s="9"/>
      <c r="AE249" s="9"/>
      <c r="AF249" s="9"/>
      <c r="AG249" s="9"/>
      <c r="AH249" s="9"/>
      <c r="AI249" s="19"/>
    </row>
    <row r="250" spans="1:35">
      <c r="A250" s="220"/>
      <c r="B250" s="291"/>
      <c r="C250" s="295"/>
      <c r="D250" s="14" t="s">
        <v>677</v>
      </c>
      <c r="E250" s="9"/>
      <c r="F250" s="9"/>
      <c r="G250" s="9"/>
      <c r="H250" s="24"/>
      <c r="I250" s="9"/>
      <c r="J250" s="9"/>
      <c r="K250" s="9"/>
      <c r="L250" s="9"/>
      <c r="M250" s="9"/>
      <c r="N250" s="9"/>
      <c r="O250" s="9"/>
      <c r="P250" s="9"/>
      <c r="Q250" s="9"/>
      <c r="R250" s="9"/>
      <c r="S250" s="9"/>
      <c r="T250" s="9"/>
      <c r="U250" s="9"/>
      <c r="V250" s="9"/>
      <c r="W250" s="9"/>
      <c r="X250" s="9"/>
      <c r="Y250" s="9"/>
      <c r="Z250" s="9"/>
      <c r="AA250" s="9"/>
      <c r="AB250" s="9"/>
      <c r="AC250" s="24"/>
      <c r="AD250" s="9"/>
      <c r="AE250" s="9"/>
      <c r="AF250" s="9"/>
      <c r="AG250" s="9"/>
      <c r="AH250" s="9"/>
      <c r="AI250" s="19"/>
    </row>
    <row r="251" spans="1:35">
      <c r="A251" s="220"/>
      <c r="B251" s="291"/>
      <c r="C251" s="295"/>
      <c r="D251" s="14" t="s">
        <v>678</v>
      </c>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19"/>
    </row>
    <row r="252" spans="1:35">
      <c r="A252" s="220"/>
      <c r="B252" s="292"/>
      <c r="C252" s="296"/>
      <c r="D252" s="14" t="s">
        <v>679</v>
      </c>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19"/>
    </row>
    <row r="253" spans="1:35">
      <c r="A253" s="220"/>
      <c r="B253" s="290">
        <v>62</v>
      </c>
      <c r="C253" s="294" t="s">
        <v>180</v>
      </c>
      <c r="D253" s="14" t="s">
        <v>676</v>
      </c>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19"/>
    </row>
    <row r="254" spans="1:35">
      <c r="A254" s="220"/>
      <c r="B254" s="291"/>
      <c r="C254" s="295"/>
      <c r="D254" s="14" t="s">
        <v>677</v>
      </c>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19"/>
    </row>
    <row r="255" spans="1:35">
      <c r="A255" s="220"/>
      <c r="B255" s="291"/>
      <c r="C255" s="295"/>
      <c r="D255" s="14" t="s">
        <v>678</v>
      </c>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19"/>
    </row>
    <row r="256" spans="1:35">
      <c r="A256" s="220"/>
      <c r="B256" s="292"/>
      <c r="C256" s="296"/>
      <c r="D256" s="14" t="s">
        <v>679</v>
      </c>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19"/>
    </row>
    <row r="257" spans="1:35">
      <c r="A257" s="220"/>
      <c r="B257" s="290">
        <v>63</v>
      </c>
      <c r="C257" s="294" t="s">
        <v>184</v>
      </c>
      <c r="D257" s="14" t="s">
        <v>676</v>
      </c>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19"/>
    </row>
    <row r="258" spans="1:35">
      <c r="A258" s="220"/>
      <c r="B258" s="291"/>
      <c r="C258" s="295"/>
      <c r="D258" s="14" t="s">
        <v>677</v>
      </c>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19"/>
    </row>
    <row r="259" spans="1:35">
      <c r="A259" s="220"/>
      <c r="B259" s="291"/>
      <c r="C259" s="295"/>
      <c r="D259" s="14" t="s">
        <v>678</v>
      </c>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19"/>
    </row>
    <row r="260" spans="1:35">
      <c r="A260" s="220"/>
      <c r="B260" s="292"/>
      <c r="C260" s="296"/>
      <c r="D260" s="14" t="s">
        <v>679</v>
      </c>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19"/>
    </row>
    <row r="261" spans="1:35">
      <c r="A261" s="220"/>
      <c r="B261" s="290">
        <v>64</v>
      </c>
      <c r="C261" s="294" t="s">
        <v>189</v>
      </c>
      <c r="D261" s="14" t="s">
        <v>676</v>
      </c>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19"/>
    </row>
    <row r="262" spans="1:35">
      <c r="A262" s="220"/>
      <c r="B262" s="291"/>
      <c r="C262" s="295"/>
      <c r="D262" s="14" t="s">
        <v>677</v>
      </c>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19"/>
    </row>
    <row r="263" spans="1:35">
      <c r="A263" s="220"/>
      <c r="B263" s="291"/>
      <c r="C263" s="295"/>
      <c r="D263" s="14" t="s">
        <v>678</v>
      </c>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19"/>
    </row>
    <row r="264" spans="1:35">
      <c r="A264" s="220"/>
      <c r="B264" s="292"/>
      <c r="C264" s="296"/>
      <c r="D264" s="14" t="s">
        <v>679</v>
      </c>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19"/>
    </row>
    <row r="265" spans="1:35">
      <c r="A265" s="220"/>
      <c r="B265" s="290">
        <v>65</v>
      </c>
      <c r="C265" s="294" t="s">
        <v>193</v>
      </c>
      <c r="D265" s="14" t="s">
        <v>676</v>
      </c>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19"/>
    </row>
    <row r="266" spans="1:35">
      <c r="A266" s="220"/>
      <c r="B266" s="291"/>
      <c r="C266" s="295"/>
      <c r="D266" s="14" t="s">
        <v>677</v>
      </c>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19"/>
    </row>
    <row r="267" spans="1:35">
      <c r="A267" s="220"/>
      <c r="B267" s="291"/>
      <c r="C267" s="295"/>
      <c r="D267" s="14" t="s">
        <v>678</v>
      </c>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19"/>
    </row>
    <row r="268" spans="1:35">
      <c r="A268" s="220"/>
      <c r="B268" s="292"/>
      <c r="C268" s="296"/>
      <c r="D268" s="14" t="s">
        <v>679</v>
      </c>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19"/>
    </row>
    <row r="269" spans="1:35">
      <c r="A269" s="220"/>
      <c r="B269" s="290">
        <v>66</v>
      </c>
      <c r="C269" s="294" t="s">
        <v>195</v>
      </c>
      <c r="D269" s="14" t="s">
        <v>676</v>
      </c>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19"/>
    </row>
    <row r="270" spans="1:35">
      <c r="A270" s="220"/>
      <c r="B270" s="291"/>
      <c r="C270" s="295"/>
      <c r="D270" s="14" t="s">
        <v>677</v>
      </c>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19"/>
    </row>
    <row r="271" spans="1:35">
      <c r="A271" s="220"/>
      <c r="B271" s="291"/>
      <c r="C271" s="295"/>
      <c r="D271" s="14" t="s">
        <v>678</v>
      </c>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19"/>
    </row>
    <row r="272" spans="1:35">
      <c r="A272" s="220"/>
      <c r="B272" s="292"/>
      <c r="C272" s="296"/>
      <c r="D272" s="14" t="s">
        <v>679</v>
      </c>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19"/>
    </row>
    <row r="273" spans="1:35">
      <c r="A273" s="220"/>
      <c r="B273" s="290">
        <v>67</v>
      </c>
      <c r="C273" s="294" t="s">
        <v>199</v>
      </c>
      <c r="D273" s="14" t="s">
        <v>676</v>
      </c>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19"/>
    </row>
    <row r="274" spans="1:35">
      <c r="A274" s="220"/>
      <c r="B274" s="291"/>
      <c r="C274" s="295"/>
      <c r="D274" s="14" t="s">
        <v>677</v>
      </c>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19"/>
    </row>
    <row r="275" spans="1:35">
      <c r="A275" s="220"/>
      <c r="B275" s="291"/>
      <c r="C275" s="295"/>
      <c r="D275" s="14" t="s">
        <v>678</v>
      </c>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19"/>
    </row>
    <row r="276" spans="1:35">
      <c r="A276" s="220"/>
      <c r="B276" s="292"/>
      <c r="C276" s="296"/>
      <c r="D276" s="14" t="s">
        <v>679</v>
      </c>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19"/>
    </row>
    <row r="277" spans="1:35">
      <c r="A277" s="220"/>
      <c r="B277" s="290">
        <v>68</v>
      </c>
      <c r="C277" s="294" t="s">
        <v>201</v>
      </c>
      <c r="D277" s="14" t="s">
        <v>676</v>
      </c>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19"/>
    </row>
    <row r="278" spans="1:35">
      <c r="A278" s="220"/>
      <c r="B278" s="291"/>
      <c r="C278" s="295"/>
      <c r="D278" s="14" t="s">
        <v>677</v>
      </c>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19"/>
    </row>
    <row r="279" spans="1:35">
      <c r="A279" s="220"/>
      <c r="B279" s="291"/>
      <c r="C279" s="295"/>
      <c r="D279" s="14" t="s">
        <v>678</v>
      </c>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19"/>
    </row>
    <row r="280" spans="1:35">
      <c r="A280" s="220"/>
      <c r="B280" s="292"/>
      <c r="C280" s="296"/>
      <c r="D280" s="14" t="s">
        <v>679</v>
      </c>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19"/>
    </row>
    <row r="281" spans="1:35">
      <c r="A281" s="220"/>
      <c r="B281" s="290">
        <v>69</v>
      </c>
      <c r="C281" s="294" t="s">
        <v>205</v>
      </c>
      <c r="D281" s="14" t="s">
        <v>676</v>
      </c>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23"/>
    </row>
    <row r="282" spans="1:35">
      <c r="A282" s="220"/>
      <c r="B282" s="291"/>
      <c r="C282" s="295"/>
      <c r="D282" s="14" t="s">
        <v>677</v>
      </c>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23"/>
    </row>
    <row r="283" spans="1:35">
      <c r="A283" s="220"/>
      <c r="B283" s="291"/>
      <c r="C283" s="295"/>
      <c r="D283" s="14" t="s">
        <v>678</v>
      </c>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23"/>
    </row>
    <row r="284" spans="1:35">
      <c r="A284" s="220"/>
      <c r="B284" s="292"/>
      <c r="C284" s="296"/>
      <c r="D284" s="14" t="s">
        <v>679</v>
      </c>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19"/>
    </row>
    <row r="285" spans="1:35">
      <c r="A285" s="220"/>
      <c r="B285" s="290">
        <v>70</v>
      </c>
      <c r="C285" s="294" t="s">
        <v>210</v>
      </c>
      <c r="D285" s="14" t="s">
        <v>676</v>
      </c>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19"/>
    </row>
    <row r="286" spans="1:35">
      <c r="A286" s="220"/>
      <c r="B286" s="291"/>
      <c r="C286" s="295"/>
      <c r="D286" s="14" t="s">
        <v>677</v>
      </c>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19"/>
    </row>
    <row r="287" spans="1:35">
      <c r="A287" s="220"/>
      <c r="B287" s="291"/>
      <c r="C287" s="295"/>
      <c r="D287" s="14" t="s">
        <v>678</v>
      </c>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19"/>
    </row>
    <row r="288" spans="1:35">
      <c r="A288" s="220"/>
      <c r="B288" s="292"/>
      <c r="C288" s="296"/>
      <c r="D288" s="14" t="s">
        <v>679</v>
      </c>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19"/>
    </row>
    <row r="289" spans="1:35">
      <c r="A289" s="220"/>
      <c r="B289" s="290">
        <v>71</v>
      </c>
      <c r="C289" s="294" t="s">
        <v>212</v>
      </c>
      <c r="D289" s="14" t="s">
        <v>676</v>
      </c>
      <c r="E289" s="25"/>
      <c r="F289" s="25"/>
      <c r="G289" s="25"/>
      <c r="H289" s="25"/>
      <c r="I289" s="25"/>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19"/>
    </row>
    <row r="290" spans="1:35">
      <c r="A290" s="220"/>
      <c r="B290" s="291"/>
      <c r="C290" s="295"/>
      <c r="D290" s="14" t="s">
        <v>677</v>
      </c>
      <c r="E290" s="25"/>
      <c r="F290" s="25"/>
      <c r="G290" s="25"/>
      <c r="H290" s="25"/>
      <c r="I290" s="25"/>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19"/>
    </row>
    <row r="291" spans="1:35">
      <c r="A291" s="220"/>
      <c r="B291" s="291"/>
      <c r="C291" s="295"/>
      <c r="D291" s="14" t="s">
        <v>678</v>
      </c>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19"/>
    </row>
    <row r="292" spans="1:35">
      <c r="A292" s="220"/>
      <c r="B292" s="292"/>
      <c r="C292" s="296"/>
      <c r="D292" s="14" t="s">
        <v>679</v>
      </c>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19"/>
    </row>
    <row r="293" spans="1:35">
      <c r="A293" s="220"/>
      <c r="B293" s="290">
        <v>72</v>
      </c>
      <c r="C293" s="294" t="s">
        <v>216</v>
      </c>
      <c r="D293" s="14" t="s">
        <v>676</v>
      </c>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19"/>
    </row>
    <row r="294" spans="1:35">
      <c r="A294" s="220"/>
      <c r="B294" s="291"/>
      <c r="C294" s="295"/>
      <c r="D294" s="14" t="s">
        <v>677</v>
      </c>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19"/>
    </row>
    <row r="295" spans="1:35">
      <c r="A295" s="220"/>
      <c r="B295" s="291"/>
      <c r="C295" s="295"/>
      <c r="D295" s="14" t="s">
        <v>678</v>
      </c>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19"/>
    </row>
    <row r="296" spans="1:35">
      <c r="A296" s="220"/>
      <c r="B296" s="292"/>
      <c r="C296" s="296"/>
      <c r="D296" s="14" t="s">
        <v>679</v>
      </c>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19"/>
    </row>
    <row r="297" spans="1:35">
      <c r="A297" s="220"/>
      <c r="B297" s="290">
        <v>73</v>
      </c>
      <c r="C297" s="294" t="s">
        <v>221</v>
      </c>
      <c r="D297" s="14" t="s">
        <v>676</v>
      </c>
      <c r="E297" s="10"/>
      <c r="F297" s="9"/>
      <c r="G297" s="9"/>
      <c r="H297" s="10"/>
      <c r="I297" s="9"/>
      <c r="J297" s="9"/>
      <c r="K297" s="10"/>
      <c r="L297" s="9"/>
      <c r="M297" s="9"/>
      <c r="N297" s="9"/>
      <c r="O297" s="10"/>
      <c r="P297" s="9"/>
      <c r="Q297" s="9"/>
      <c r="R297" s="9"/>
      <c r="S297" s="9"/>
      <c r="T297" s="9"/>
      <c r="U297" s="9"/>
      <c r="V297" s="9"/>
      <c r="W297" s="9"/>
      <c r="X297" s="9"/>
      <c r="Y297" s="9"/>
      <c r="Z297" s="10"/>
      <c r="AA297" s="9"/>
      <c r="AB297" s="9"/>
      <c r="AC297" s="10"/>
      <c r="AD297" s="9"/>
      <c r="AE297" s="26"/>
      <c r="AF297" s="9"/>
      <c r="AG297" s="26"/>
      <c r="AH297" s="26"/>
      <c r="AI297" s="19"/>
    </row>
    <row r="298" spans="1:35">
      <c r="A298" s="220"/>
      <c r="B298" s="291"/>
      <c r="C298" s="295"/>
      <c r="D298" s="14" t="s">
        <v>677</v>
      </c>
      <c r="E298" s="10"/>
      <c r="F298" s="9"/>
      <c r="G298" s="9"/>
      <c r="H298" s="10"/>
      <c r="I298" s="9"/>
      <c r="J298" s="9"/>
      <c r="K298" s="10"/>
      <c r="L298" s="9"/>
      <c r="M298" s="9"/>
      <c r="N298" s="9"/>
      <c r="O298" s="10"/>
      <c r="P298" s="9"/>
      <c r="Q298" s="9"/>
      <c r="R298" s="9"/>
      <c r="S298" s="9"/>
      <c r="T298" s="9"/>
      <c r="U298" s="9"/>
      <c r="V298" s="9"/>
      <c r="W298" s="9"/>
      <c r="X298" s="9"/>
      <c r="Y298" s="9"/>
      <c r="Z298" s="10"/>
      <c r="AA298" s="9"/>
      <c r="AB298" s="9"/>
      <c r="AC298" s="10"/>
      <c r="AD298" s="9"/>
      <c r="AE298" s="26"/>
      <c r="AF298" s="9"/>
      <c r="AG298" s="26"/>
      <c r="AH298" s="26"/>
      <c r="AI298" s="19"/>
    </row>
    <row r="299" spans="1:35">
      <c r="A299" s="220"/>
      <c r="B299" s="291"/>
      <c r="C299" s="295"/>
      <c r="D299" s="14" t="s">
        <v>678</v>
      </c>
      <c r="E299" s="9"/>
      <c r="F299" s="9"/>
      <c r="G299" s="9"/>
      <c r="H299" s="9"/>
      <c r="I299" s="9"/>
      <c r="J299" s="9"/>
      <c r="K299" s="9"/>
      <c r="L299" s="9"/>
      <c r="M299" s="9"/>
      <c r="N299" s="9"/>
      <c r="O299" s="9"/>
      <c r="P299" s="9"/>
      <c r="Q299" s="9"/>
      <c r="R299" s="9"/>
      <c r="S299" s="9"/>
      <c r="T299" s="9"/>
      <c r="U299" s="9"/>
      <c r="V299" s="9"/>
      <c r="W299" s="9"/>
      <c r="X299" s="9"/>
      <c r="Y299" s="9"/>
      <c r="Z299" s="10"/>
      <c r="AA299" s="9"/>
      <c r="AB299" s="9"/>
      <c r="AC299" s="9"/>
      <c r="AD299" s="9"/>
      <c r="AE299" s="9"/>
      <c r="AF299" s="9"/>
      <c r="AG299" s="9"/>
      <c r="AH299" s="9"/>
      <c r="AI299" s="19"/>
    </row>
    <row r="300" spans="1:35">
      <c r="A300" s="220"/>
      <c r="B300" s="292"/>
      <c r="C300" s="296"/>
      <c r="D300" s="14" t="s">
        <v>679</v>
      </c>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19"/>
    </row>
    <row r="301" spans="1:35">
      <c r="A301" s="220"/>
      <c r="B301" s="290">
        <v>74</v>
      </c>
      <c r="C301" s="294" t="s">
        <v>225</v>
      </c>
      <c r="D301" s="14" t="s">
        <v>676</v>
      </c>
      <c r="E301" s="9"/>
      <c r="F301" s="9"/>
      <c r="G301" s="9"/>
      <c r="H301" s="9"/>
      <c r="I301" s="9"/>
      <c r="J301" s="9"/>
      <c r="K301" s="9"/>
      <c r="L301" s="9"/>
      <c r="M301" s="10"/>
      <c r="N301" s="9"/>
      <c r="O301" s="9"/>
      <c r="P301" s="10"/>
      <c r="Q301" s="9"/>
      <c r="R301" s="9"/>
      <c r="S301" s="10"/>
      <c r="T301" s="9"/>
      <c r="U301" s="9"/>
      <c r="V301" s="9"/>
      <c r="W301" s="9"/>
      <c r="X301" s="9"/>
      <c r="Y301" s="9"/>
      <c r="Z301" s="10"/>
      <c r="AA301" s="9"/>
      <c r="AB301" s="9"/>
      <c r="AC301" s="9"/>
      <c r="AD301" s="9"/>
      <c r="AE301" s="9"/>
      <c r="AF301" s="9"/>
      <c r="AG301" s="9"/>
      <c r="AH301" s="10"/>
      <c r="AI301" s="23"/>
    </row>
    <row r="302" spans="1:35">
      <c r="A302" s="220"/>
      <c r="B302" s="291"/>
      <c r="C302" s="295"/>
      <c r="D302" s="14" t="s">
        <v>677</v>
      </c>
      <c r="E302" s="9"/>
      <c r="F302" s="9"/>
      <c r="G302" s="9"/>
      <c r="H302" s="9"/>
      <c r="I302" s="9"/>
      <c r="J302" s="9"/>
      <c r="K302" s="9"/>
      <c r="L302" s="9"/>
      <c r="M302" s="10"/>
      <c r="N302" s="9"/>
      <c r="O302" s="9"/>
      <c r="P302" s="10"/>
      <c r="Q302" s="9"/>
      <c r="R302" s="9"/>
      <c r="S302" s="10"/>
      <c r="T302" s="9"/>
      <c r="U302" s="9"/>
      <c r="V302" s="9"/>
      <c r="W302" s="9"/>
      <c r="X302" s="9"/>
      <c r="Y302" s="9"/>
      <c r="Z302" s="10"/>
      <c r="AA302" s="9"/>
      <c r="AB302" s="9"/>
      <c r="AC302" s="9"/>
      <c r="AD302" s="9"/>
      <c r="AE302" s="9"/>
      <c r="AF302" s="9"/>
      <c r="AG302" s="9"/>
      <c r="AH302" s="10"/>
      <c r="AI302" s="23"/>
    </row>
    <row r="303" spans="1:35">
      <c r="A303" s="220"/>
      <c r="B303" s="291"/>
      <c r="C303" s="295"/>
      <c r="D303" s="14" t="s">
        <v>678</v>
      </c>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10"/>
      <c r="AI303" s="23"/>
    </row>
    <row r="304" spans="1:35">
      <c r="A304" s="220"/>
      <c r="B304" s="292"/>
      <c r="C304" s="296"/>
      <c r="D304" s="14" t="s">
        <v>679</v>
      </c>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19"/>
    </row>
    <row r="305" spans="1:35">
      <c r="A305" s="220"/>
      <c r="B305" s="290">
        <v>75</v>
      </c>
      <c r="C305" s="294" t="s">
        <v>226</v>
      </c>
      <c r="D305" s="14" t="s">
        <v>676</v>
      </c>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19"/>
    </row>
    <row r="306" spans="1:35">
      <c r="A306" s="220"/>
      <c r="B306" s="291"/>
      <c r="C306" s="295"/>
      <c r="D306" s="14" t="s">
        <v>677</v>
      </c>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19"/>
    </row>
    <row r="307" spans="1:35">
      <c r="A307" s="220"/>
      <c r="B307" s="291"/>
      <c r="C307" s="295"/>
      <c r="D307" s="14" t="s">
        <v>678</v>
      </c>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19"/>
    </row>
    <row r="308" spans="1:35">
      <c r="A308" s="220"/>
      <c r="B308" s="292"/>
      <c r="C308" s="296"/>
      <c r="D308" s="14" t="s">
        <v>679</v>
      </c>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19"/>
    </row>
    <row r="309" spans="1:35">
      <c r="A309" s="220"/>
      <c r="B309" s="290">
        <v>76</v>
      </c>
      <c r="C309" s="294" t="s">
        <v>228</v>
      </c>
      <c r="D309" s="14" t="s">
        <v>676</v>
      </c>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19"/>
    </row>
    <row r="310" spans="1:35">
      <c r="A310" s="220"/>
      <c r="B310" s="291"/>
      <c r="C310" s="295"/>
      <c r="D310" s="14" t="s">
        <v>677</v>
      </c>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19"/>
    </row>
    <row r="311" spans="1:35">
      <c r="A311" s="220"/>
      <c r="B311" s="291"/>
      <c r="C311" s="295"/>
      <c r="D311" s="14" t="s">
        <v>678</v>
      </c>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19"/>
    </row>
    <row r="312" spans="1:35">
      <c r="A312" s="220"/>
      <c r="B312" s="292"/>
      <c r="C312" s="296"/>
      <c r="D312" s="14" t="s">
        <v>679</v>
      </c>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19"/>
    </row>
    <row r="313" spans="1:35">
      <c r="A313" s="220"/>
      <c r="B313" s="290" t="s">
        <v>437</v>
      </c>
      <c r="C313" s="294"/>
      <c r="D313" s="14" t="s">
        <v>676</v>
      </c>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row>
    <row r="314" spans="1:35">
      <c r="A314" s="220"/>
      <c r="B314" s="291"/>
      <c r="C314" s="295"/>
      <c r="D314" s="14" t="s">
        <v>677</v>
      </c>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row>
    <row r="315" spans="1:35">
      <c r="A315" s="220"/>
      <c r="B315" s="291"/>
      <c r="C315" s="295"/>
      <c r="D315" s="14" t="s">
        <v>678</v>
      </c>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row>
    <row r="316" spans="1:35">
      <c r="A316" s="221"/>
      <c r="B316" s="292"/>
      <c r="C316" s="296"/>
      <c r="D316" s="14" t="s">
        <v>679</v>
      </c>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row>
    <row r="317" spans="1:35">
      <c r="A317" s="219" t="s">
        <v>229</v>
      </c>
      <c r="B317" s="216">
        <v>1</v>
      </c>
      <c r="C317" s="297" t="s">
        <v>230</v>
      </c>
      <c r="D317" s="14" t="s">
        <v>676</v>
      </c>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19"/>
    </row>
    <row r="318" spans="1:35">
      <c r="A318" s="220"/>
      <c r="B318" s="216"/>
      <c r="C318" s="297"/>
      <c r="D318" s="14" t="s">
        <v>677</v>
      </c>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19"/>
    </row>
    <row r="319" spans="1:35">
      <c r="A319" s="220"/>
      <c r="B319" s="216"/>
      <c r="C319" s="297"/>
      <c r="D319" s="14" t="s">
        <v>678</v>
      </c>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19"/>
    </row>
    <row r="320" spans="1:35">
      <c r="A320" s="220"/>
      <c r="B320" s="216"/>
      <c r="C320" s="297"/>
      <c r="D320" s="14" t="s">
        <v>679</v>
      </c>
      <c r="E320" s="9"/>
      <c r="F320" s="9"/>
      <c r="G320" s="9"/>
      <c r="H320" s="9"/>
      <c r="I320" s="9"/>
      <c r="J320" s="9"/>
      <c r="K320" s="9"/>
      <c r="L320" s="9"/>
      <c r="M320" s="9"/>
      <c r="N320" s="9"/>
      <c r="O320" s="9"/>
      <c r="P320" s="9"/>
      <c r="Q320" s="9"/>
      <c r="R320" s="9"/>
      <c r="S320" s="9"/>
      <c r="T320" s="9"/>
      <c r="U320" s="9"/>
      <c r="V320" s="9"/>
      <c r="W320" s="9"/>
      <c r="X320" s="9"/>
      <c r="Y320" s="9"/>
      <c r="Z320" s="27"/>
      <c r="AA320" s="9"/>
      <c r="AB320" s="9"/>
      <c r="AC320" s="9"/>
      <c r="AD320" s="9"/>
      <c r="AE320" s="9"/>
      <c r="AF320" s="9"/>
      <c r="AG320" s="9"/>
      <c r="AH320" s="9"/>
      <c r="AI320" s="19"/>
    </row>
    <row r="321" spans="1:35">
      <c r="A321" s="220"/>
      <c r="B321" s="216">
        <v>2</v>
      </c>
      <c r="C321" s="297" t="s">
        <v>235</v>
      </c>
      <c r="D321" s="14" t="s">
        <v>676</v>
      </c>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19"/>
    </row>
    <row r="322" spans="1:35">
      <c r="A322" s="220"/>
      <c r="B322" s="216"/>
      <c r="C322" s="297"/>
      <c r="D322" s="14" t="s">
        <v>677</v>
      </c>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19"/>
    </row>
    <row r="323" spans="1:35">
      <c r="A323" s="220"/>
      <c r="B323" s="216"/>
      <c r="C323" s="297"/>
      <c r="D323" s="14" t="s">
        <v>678</v>
      </c>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19"/>
    </row>
    <row r="324" spans="1:35">
      <c r="A324" s="220"/>
      <c r="B324" s="216"/>
      <c r="C324" s="297"/>
      <c r="D324" s="14" t="s">
        <v>679</v>
      </c>
      <c r="E324" s="9"/>
      <c r="F324" s="9"/>
      <c r="G324" s="9"/>
      <c r="H324" s="9"/>
      <c r="I324" s="9"/>
      <c r="J324" s="9"/>
      <c r="K324" s="9"/>
      <c r="L324" s="9"/>
      <c r="M324" s="9"/>
      <c r="N324" s="9"/>
      <c r="O324" s="9"/>
      <c r="P324" s="9"/>
      <c r="Q324" s="9"/>
      <c r="R324" s="9"/>
      <c r="S324" s="9"/>
      <c r="T324" s="9"/>
      <c r="U324" s="9"/>
      <c r="V324" s="9"/>
      <c r="W324" s="9"/>
      <c r="X324" s="9"/>
      <c r="Y324" s="9"/>
      <c r="Z324" s="27"/>
      <c r="AA324" s="9"/>
      <c r="AB324" s="9"/>
      <c r="AC324" s="9"/>
      <c r="AD324" s="9"/>
      <c r="AE324" s="9"/>
      <c r="AF324" s="9"/>
      <c r="AG324" s="9"/>
      <c r="AH324" s="9"/>
      <c r="AI324" s="19"/>
    </row>
    <row r="325" spans="1:35">
      <c r="A325" s="220"/>
      <c r="B325" s="216">
        <v>3</v>
      </c>
      <c r="C325" s="297" t="s">
        <v>239</v>
      </c>
      <c r="D325" s="14" t="s">
        <v>676</v>
      </c>
      <c r="E325" s="9"/>
      <c r="F325" s="9"/>
      <c r="G325" s="9"/>
      <c r="H325" s="9"/>
      <c r="I325" s="9"/>
      <c r="J325" s="9"/>
      <c r="K325" s="9"/>
      <c r="L325" s="9"/>
      <c r="M325" s="9"/>
      <c r="N325" s="9"/>
      <c r="O325" s="9"/>
      <c r="P325" s="9"/>
      <c r="Q325" s="9"/>
      <c r="R325" s="9"/>
      <c r="S325" s="9"/>
      <c r="T325" s="9"/>
      <c r="U325" s="9"/>
      <c r="V325" s="9"/>
      <c r="W325" s="9"/>
      <c r="X325" s="9"/>
      <c r="Y325" s="9"/>
      <c r="Z325" s="27"/>
      <c r="AA325" s="9"/>
      <c r="AB325" s="9"/>
      <c r="AC325" s="9"/>
      <c r="AD325" s="9"/>
      <c r="AE325" s="9"/>
      <c r="AF325" s="9"/>
      <c r="AG325" s="9"/>
      <c r="AH325" s="9"/>
      <c r="AI325" s="19"/>
    </row>
    <row r="326" spans="1:35">
      <c r="A326" s="220"/>
      <c r="B326" s="216"/>
      <c r="C326" s="297"/>
      <c r="D326" s="14" t="s">
        <v>677</v>
      </c>
      <c r="E326" s="9"/>
      <c r="F326" s="9"/>
      <c r="G326" s="9"/>
      <c r="H326" s="9"/>
      <c r="I326" s="9"/>
      <c r="J326" s="9"/>
      <c r="K326" s="9"/>
      <c r="L326" s="9"/>
      <c r="M326" s="9"/>
      <c r="N326" s="9"/>
      <c r="O326" s="9"/>
      <c r="P326" s="9"/>
      <c r="Q326" s="9"/>
      <c r="R326" s="9"/>
      <c r="S326" s="9"/>
      <c r="T326" s="9"/>
      <c r="U326" s="9"/>
      <c r="V326" s="9"/>
      <c r="W326" s="9"/>
      <c r="X326" s="9"/>
      <c r="Y326" s="9"/>
      <c r="Z326" s="27"/>
      <c r="AA326" s="9"/>
      <c r="AB326" s="9"/>
      <c r="AC326" s="9"/>
      <c r="AD326" s="9"/>
      <c r="AE326" s="9"/>
      <c r="AF326" s="9"/>
      <c r="AG326" s="9"/>
      <c r="AH326" s="9"/>
      <c r="AI326" s="19"/>
    </row>
    <row r="327" spans="1:35">
      <c r="A327" s="220"/>
      <c r="B327" s="216"/>
      <c r="C327" s="297"/>
      <c r="D327" s="14" t="s">
        <v>678</v>
      </c>
      <c r="E327" s="9"/>
      <c r="F327" s="9"/>
      <c r="G327" s="9"/>
      <c r="H327" s="9"/>
      <c r="I327" s="9"/>
      <c r="J327" s="9"/>
      <c r="K327" s="9"/>
      <c r="L327" s="9"/>
      <c r="M327" s="9"/>
      <c r="N327" s="9"/>
      <c r="O327" s="9"/>
      <c r="P327" s="9"/>
      <c r="Q327" s="9"/>
      <c r="R327" s="9"/>
      <c r="S327" s="9"/>
      <c r="T327" s="9"/>
      <c r="U327" s="9"/>
      <c r="V327" s="9"/>
      <c r="W327" s="9"/>
      <c r="X327" s="9"/>
      <c r="Y327" s="9"/>
      <c r="Z327" s="27"/>
      <c r="AA327" s="9"/>
      <c r="AB327" s="9"/>
      <c r="AC327" s="9"/>
      <c r="AD327" s="9"/>
      <c r="AE327" s="9"/>
      <c r="AF327" s="9"/>
      <c r="AG327" s="9"/>
      <c r="AH327" s="9"/>
      <c r="AI327" s="19"/>
    </row>
    <row r="328" spans="1:35">
      <c r="A328" s="220"/>
      <c r="B328" s="216"/>
      <c r="C328" s="297"/>
      <c r="D328" s="14" t="s">
        <v>679</v>
      </c>
      <c r="E328" s="9"/>
      <c r="F328" s="9"/>
      <c r="G328" s="9"/>
      <c r="H328" s="9"/>
      <c r="I328" s="9"/>
      <c r="J328" s="9"/>
      <c r="K328" s="9"/>
      <c r="L328" s="9"/>
      <c r="M328" s="9"/>
      <c r="N328" s="9"/>
      <c r="O328" s="9"/>
      <c r="P328" s="9"/>
      <c r="Q328" s="9"/>
      <c r="R328" s="9"/>
      <c r="S328" s="9"/>
      <c r="T328" s="9"/>
      <c r="U328" s="9"/>
      <c r="V328" s="9"/>
      <c r="W328" s="9"/>
      <c r="X328" s="9"/>
      <c r="Y328" s="9"/>
      <c r="Z328" s="27"/>
      <c r="AA328" s="28"/>
      <c r="AB328" s="9"/>
      <c r="AC328" s="9"/>
      <c r="AD328" s="9"/>
      <c r="AE328" s="9"/>
      <c r="AF328" s="9"/>
      <c r="AG328" s="9"/>
      <c r="AH328" s="9"/>
      <c r="AI328" s="19"/>
    </row>
    <row r="329" spans="1:35">
      <c r="A329" s="220"/>
      <c r="B329" s="216">
        <v>4</v>
      </c>
      <c r="C329" s="297" t="s">
        <v>241</v>
      </c>
      <c r="D329" s="14" t="s">
        <v>676</v>
      </c>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19"/>
    </row>
    <row r="330" spans="1:35">
      <c r="A330" s="220"/>
      <c r="B330" s="216"/>
      <c r="C330" s="297"/>
      <c r="D330" s="14" t="s">
        <v>677</v>
      </c>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19"/>
    </row>
    <row r="331" spans="1:35">
      <c r="A331" s="220"/>
      <c r="B331" s="216"/>
      <c r="C331" s="297"/>
      <c r="D331" s="14" t="s">
        <v>678</v>
      </c>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19"/>
    </row>
    <row r="332" spans="1:35">
      <c r="A332" s="220"/>
      <c r="B332" s="216"/>
      <c r="C332" s="297"/>
      <c r="D332" s="14" t="s">
        <v>679</v>
      </c>
      <c r="E332" s="9"/>
      <c r="F332" s="9"/>
      <c r="G332" s="9"/>
      <c r="H332" s="9"/>
      <c r="I332" s="9"/>
      <c r="J332" s="9"/>
      <c r="K332" s="9"/>
      <c r="L332" s="9"/>
      <c r="M332" s="9"/>
      <c r="N332" s="9"/>
      <c r="O332" s="9"/>
      <c r="P332" s="9"/>
      <c r="Q332" s="9"/>
      <c r="R332" s="9"/>
      <c r="S332" s="9"/>
      <c r="T332" s="9"/>
      <c r="U332" s="9"/>
      <c r="V332" s="9"/>
      <c r="W332" s="9"/>
      <c r="X332" s="9"/>
      <c r="Y332" s="9"/>
      <c r="Z332" s="27"/>
      <c r="AA332" s="9"/>
      <c r="AB332" s="9"/>
      <c r="AC332" s="9"/>
      <c r="AD332" s="9"/>
      <c r="AE332" s="9"/>
      <c r="AF332" s="9"/>
      <c r="AG332" s="9"/>
      <c r="AH332" s="9"/>
      <c r="AI332" s="19"/>
    </row>
    <row r="333" spans="1:35">
      <c r="A333" s="220"/>
      <c r="B333" s="216">
        <v>5</v>
      </c>
      <c r="C333" s="297" t="s">
        <v>243</v>
      </c>
      <c r="D333" s="14" t="s">
        <v>676</v>
      </c>
      <c r="E333" s="9"/>
      <c r="F333" s="9"/>
      <c r="G333" s="9"/>
      <c r="H333" s="9"/>
      <c r="I333" s="9"/>
      <c r="J333" s="9"/>
      <c r="K333" s="9"/>
      <c r="L333" s="9"/>
      <c r="M333" s="9"/>
      <c r="N333" s="9"/>
      <c r="O333" s="9"/>
      <c r="P333" s="9"/>
      <c r="Q333" s="9"/>
      <c r="R333" s="9"/>
      <c r="S333" s="9"/>
      <c r="T333" s="9"/>
      <c r="U333" s="9"/>
      <c r="V333" s="9"/>
      <c r="W333" s="9"/>
      <c r="X333" s="9"/>
      <c r="Y333" s="9"/>
      <c r="Z333" s="27"/>
      <c r="AA333" s="9"/>
      <c r="AB333" s="9"/>
      <c r="AC333" s="9"/>
      <c r="AD333" s="9"/>
      <c r="AE333" s="9"/>
      <c r="AF333" s="9"/>
      <c r="AG333" s="9"/>
      <c r="AH333" s="9"/>
      <c r="AI333" s="19"/>
    </row>
    <row r="334" spans="1:35">
      <c r="A334" s="220"/>
      <c r="B334" s="216"/>
      <c r="C334" s="297"/>
      <c r="D334" s="14" t="s">
        <v>677</v>
      </c>
      <c r="E334" s="9"/>
      <c r="F334" s="9"/>
      <c r="G334" s="9"/>
      <c r="H334" s="9"/>
      <c r="I334" s="9"/>
      <c r="J334" s="9"/>
      <c r="K334" s="9"/>
      <c r="L334" s="9"/>
      <c r="M334" s="9"/>
      <c r="N334" s="9"/>
      <c r="O334" s="9"/>
      <c r="P334" s="9"/>
      <c r="Q334" s="9"/>
      <c r="R334" s="9"/>
      <c r="S334" s="9"/>
      <c r="T334" s="9"/>
      <c r="U334" s="9"/>
      <c r="V334" s="9"/>
      <c r="W334" s="9"/>
      <c r="X334" s="9"/>
      <c r="Y334" s="9"/>
      <c r="Z334" s="27"/>
      <c r="AA334" s="9"/>
      <c r="AB334" s="9"/>
      <c r="AC334" s="9"/>
      <c r="AD334" s="9"/>
      <c r="AE334" s="9"/>
      <c r="AF334" s="9"/>
      <c r="AG334" s="9"/>
      <c r="AH334" s="9"/>
      <c r="AI334" s="19"/>
    </row>
    <row r="335" spans="1:35">
      <c r="A335" s="220"/>
      <c r="B335" s="216"/>
      <c r="C335" s="297"/>
      <c r="D335" s="14" t="s">
        <v>678</v>
      </c>
      <c r="E335" s="9"/>
      <c r="F335" s="9"/>
      <c r="G335" s="9"/>
      <c r="H335" s="9"/>
      <c r="I335" s="9"/>
      <c r="J335" s="9"/>
      <c r="K335" s="9"/>
      <c r="L335" s="9"/>
      <c r="M335" s="9"/>
      <c r="N335" s="9"/>
      <c r="O335" s="9"/>
      <c r="P335" s="9"/>
      <c r="Q335" s="9"/>
      <c r="R335" s="9"/>
      <c r="S335" s="9"/>
      <c r="T335" s="9"/>
      <c r="U335" s="9"/>
      <c r="V335" s="9"/>
      <c r="W335" s="9"/>
      <c r="X335" s="9"/>
      <c r="Y335" s="9"/>
      <c r="Z335" s="27"/>
      <c r="AA335" s="9"/>
      <c r="AB335" s="9"/>
      <c r="AC335" s="9"/>
      <c r="AD335" s="9"/>
      <c r="AE335" s="9"/>
      <c r="AF335" s="9"/>
      <c r="AG335" s="9"/>
      <c r="AH335" s="9"/>
      <c r="AI335" s="19"/>
    </row>
    <row r="336" spans="1:35">
      <c r="A336" s="220"/>
      <c r="B336" s="216"/>
      <c r="C336" s="297"/>
      <c r="D336" s="14" t="s">
        <v>679</v>
      </c>
      <c r="E336" s="9"/>
      <c r="F336" s="9"/>
      <c r="G336" s="9"/>
      <c r="H336" s="9"/>
      <c r="I336" s="9"/>
      <c r="J336" s="9"/>
      <c r="K336" s="9"/>
      <c r="L336" s="9"/>
      <c r="M336" s="9"/>
      <c r="N336" s="9"/>
      <c r="O336" s="9"/>
      <c r="P336" s="9"/>
      <c r="Q336" s="9"/>
      <c r="R336" s="9"/>
      <c r="S336" s="9"/>
      <c r="T336" s="9"/>
      <c r="U336" s="9"/>
      <c r="V336" s="9"/>
      <c r="W336" s="9"/>
      <c r="X336" s="9"/>
      <c r="Y336" s="9"/>
      <c r="Z336" s="27"/>
      <c r="AA336" s="9"/>
      <c r="AB336" s="9"/>
      <c r="AC336" s="9"/>
      <c r="AD336" s="9"/>
      <c r="AE336" s="9"/>
      <c r="AF336" s="9"/>
      <c r="AG336" s="9"/>
      <c r="AH336" s="9"/>
      <c r="AI336" s="19"/>
    </row>
    <row r="337" spans="1:35">
      <c r="A337" s="220"/>
      <c r="B337" s="216">
        <v>6</v>
      </c>
      <c r="C337" s="297" t="s">
        <v>247</v>
      </c>
      <c r="D337" s="14" t="s">
        <v>676</v>
      </c>
      <c r="E337" s="9"/>
      <c r="F337" s="9"/>
      <c r="G337" s="9"/>
      <c r="H337" s="9"/>
      <c r="I337" s="9"/>
      <c r="J337" s="9"/>
      <c r="K337" s="9"/>
      <c r="L337" s="9"/>
      <c r="M337" s="9"/>
      <c r="N337" s="9"/>
      <c r="O337" s="9"/>
      <c r="P337" s="9"/>
      <c r="Q337" s="9"/>
      <c r="R337" s="9"/>
      <c r="S337" s="9"/>
      <c r="T337" s="9"/>
      <c r="U337" s="9"/>
      <c r="V337" s="9"/>
      <c r="W337" s="9"/>
      <c r="X337" s="9"/>
      <c r="Y337" s="9"/>
      <c r="Z337" s="27"/>
      <c r="AA337" s="9"/>
      <c r="AB337" s="9"/>
      <c r="AC337" s="9"/>
      <c r="AD337" s="9"/>
      <c r="AE337" s="9"/>
      <c r="AF337" s="9"/>
      <c r="AG337" s="9"/>
      <c r="AH337" s="9"/>
      <c r="AI337" s="19"/>
    </row>
    <row r="338" spans="1:35">
      <c r="A338" s="220"/>
      <c r="B338" s="216"/>
      <c r="C338" s="297"/>
      <c r="D338" s="14" t="s">
        <v>677</v>
      </c>
      <c r="E338" s="9"/>
      <c r="F338" s="9"/>
      <c r="G338" s="9"/>
      <c r="H338" s="9"/>
      <c r="I338" s="9"/>
      <c r="J338" s="9"/>
      <c r="K338" s="9"/>
      <c r="L338" s="9"/>
      <c r="M338" s="9"/>
      <c r="N338" s="9"/>
      <c r="O338" s="9"/>
      <c r="P338" s="9"/>
      <c r="Q338" s="9"/>
      <c r="R338" s="9"/>
      <c r="S338" s="9"/>
      <c r="T338" s="9"/>
      <c r="U338" s="9"/>
      <c r="V338" s="9"/>
      <c r="W338" s="9"/>
      <c r="X338" s="9"/>
      <c r="Y338" s="9"/>
      <c r="Z338" s="27"/>
      <c r="AA338" s="9"/>
      <c r="AB338" s="9"/>
      <c r="AC338" s="9"/>
      <c r="AD338" s="9"/>
      <c r="AE338" s="9"/>
      <c r="AF338" s="9"/>
      <c r="AG338" s="9"/>
      <c r="AH338" s="9"/>
      <c r="AI338" s="19"/>
    </row>
    <row r="339" spans="1:35">
      <c r="A339" s="220"/>
      <c r="B339" s="216"/>
      <c r="C339" s="297"/>
      <c r="D339" s="14" t="s">
        <v>678</v>
      </c>
      <c r="E339" s="9"/>
      <c r="F339" s="9"/>
      <c r="G339" s="9"/>
      <c r="H339" s="9"/>
      <c r="I339" s="9"/>
      <c r="J339" s="9"/>
      <c r="K339" s="9"/>
      <c r="L339" s="9"/>
      <c r="M339" s="9"/>
      <c r="N339" s="9"/>
      <c r="O339" s="9"/>
      <c r="P339" s="9"/>
      <c r="Q339" s="9"/>
      <c r="R339" s="9"/>
      <c r="S339" s="9"/>
      <c r="T339" s="9"/>
      <c r="U339" s="9"/>
      <c r="V339" s="9"/>
      <c r="W339" s="9"/>
      <c r="X339" s="9"/>
      <c r="Y339" s="9"/>
      <c r="Z339" s="27"/>
      <c r="AA339" s="9"/>
      <c r="AB339" s="9"/>
      <c r="AC339" s="9"/>
      <c r="AD339" s="9"/>
      <c r="AE339" s="9"/>
      <c r="AF339" s="9"/>
      <c r="AG339" s="9"/>
      <c r="AH339" s="9"/>
      <c r="AI339" s="19"/>
    </row>
    <row r="340" spans="1:35">
      <c r="A340" s="220"/>
      <c r="B340" s="216"/>
      <c r="C340" s="297"/>
      <c r="D340" s="14" t="s">
        <v>679</v>
      </c>
      <c r="E340" s="9"/>
      <c r="F340" s="9"/>
      <c r="G340" s="9"/>
      <c r="H340" s="9"/>
      <c r="I340" s="9"/>
      <c r="J340" s="9"/>
      <c r="K340" s="9"/>
      <c r="L340" s="9"/>
      <c r="M340" s="9"/>
      <c r="N340" s="9"/>
      <c r="O340" s="9"/>
      <c r="P340" s="9"/>
      <c r="Q340" s="9"/>
      <c r="R340" s="9"/>
      <c r="S340" s="9"/>
      <c r="T340" s="9"/>
      <c r="U340" s="9"/>
      <c r="V340" s="9"/>
      <c r="W340" s="9"/>
      <c r="X340" s="9"/>
      <c r="Y340" s="9"/>
      <c r="Z340" s="27"/>
      <c r="AA340" s="9"/>
      <c r="AB340" s="9"/>
      <c r="AC340" s="9"/>
      <c r="AD340" s="9"/>
      <c r="AE340" s="9"/>
      <c r="AF340" s="9"/>
      <c r="AG340" s="9"/>
      <c r="AH340" s="9"/>
      <c r="AI340" s="19"/>
    </row>
    <row r="341" spans="1:35">
      <c r="A341" s="220"/>
      <c r="B341" s="216">
        <v>7</v>
      </c>
      <c r="C341" s="297" t="s">
        <v>251</v>
      </c>
      <c r="D341" s="14" t="s">
        <v>676</v>
      </c>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19"/>
    </row>
    <row r="342" spans="1:35">
      <c r="A342" s="220"/>
      <c r="B342" s="216"/>
      <c r="C342" s="297"/>
      <c r="D342" s="14" t="s">
        <v>677</v>
      </c>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19"/>
    </row>
    <row r="343" spans="1:35">
      <c r="A343" s="220"/>
      <c r="B343" s="216"/>
      <c r="C343" s="297"/>
      <c r="D343" s="14" t="s">
        <v>678</v>
      </c>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19"/>
    </row>
    <row r="344" spans="1:35">
      <c r="A344" s="220"/>
      <c r="B344" s="216"/>
      <c r="C344" s="297"/>
      <c r="D344" s="14" t="s">
        <v>679</v>
      </c>
      <c r="E344" s="9"/>
      <c r="F344" s="9"/>
      <c r="G344" s="9"/>
      <c r="H344" s="9"/>
      <c r="I344" s="9"/>
      <c r="J344" s="9"/>
      <c r="K344" s="9"/>
      <c r="L344" s="9"/>
      <c r="M344" s="9"/>
      <c r="N344" s="9"/>
      <c r="O344" s="9"/>
      <c r="P344" s="9"/>
      <c r="Q344" s="9"/>
      <c r="R344" s="9"/>
      <c r="S344" s="9"/>
      <c r="T344" s="9"/>
      <c r="U344" s="9"/>
      <c r="V344" s="9"/>
      <c r="W344" s="9"/>
      <c r="X344" s="9"/>
      <c r="Y344" s="9"/>
      <c r="Z344" s="27"/>
      <c r="AA344" s="9"/>
      <c r="AB344" s="9"/>
      <c r="AC344" s="9"/>
      <c r="AD344" s="9"/>
      <c r="AE344" s="9"/>
      <c r="AF344" s="9"/>
      <c r="AG344" s="9"/>
      <c r="AH344" s="9"/>
      <c r="AI344" s="19"/>
    </row>
    <row r="345" spans="1:35">
      <c r="A345" s="220"/>
      <c r="B345" s="216">
        <v>8</v>
      </c>
      <c r="C345" s="297" t="s">
        <v>255</v>
      </c>
      <c r="D345" s="14" t="s">
        <v>676</v>
      </c>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19"/>
    </row>
    <row r="346" spans="1:35">
      <c r="A346" s="220"/>
      <c r="B346" s="216"/>
      <c r="C346" s="297"/>
      <c r="D346" s="14" t="s">
        <v>677</v>
      </c>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19"/>
    </row>
    <row r="347" spans="1:35">
      <c r="A347" s="220"/>
      <c r="B347" s="216"/>
      <c r="C347" s="297"/>
      <c r="D347" s="14" t="s">
        <v>678</v>
      </c>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19"/>
    </row>
    <row r="348" spans="1:35">
      <c r="A348" s="220"/>
      <c r="B348" s="216"/>
      <c r="C348" s="297"/>
      <c r="D348" s="14" t="s">
        <v>679</v>
      </c>
      <c r="E348" s="9"/>
      <c r="F348" s="9"/>
      <c r="G348" s="9"/>
      <c r="H348" s="9"/>
      <c r="I348" s="9"/>
      <c r="J348" s="9"/>
      <c r="K348" s="9"/>
      <c r="L348" s="9"/>
      <c r="M348" s="9"/>
      <c r="N348" s="9"/>
      <c r="O348" s="9"/>
      <c r="P348" s="9"/>
      <c r="Q348" s="9"/>
      <c r="R348" s="9"/>
      <c r="S348" s="9"/>
      <c r="T348" s="9"/>
      <c r="U348" s="9"/>
      <c r="V348" s="9"/>
      <c r="W348" s="9"/>
      <c r="X348" s="9"/>
      <c r="Y348" s="9"/>
      <c r="Z348" s="27"/>
      <c r="AA348" s="9"/>
      <c r="AB348" s="9"/>
      <c r="AC348" s="9"/>
      <c r="AD348" s="9"/>
      <c r="AE348" s="9"/>
      <c r="AF348" s="9"/>
      <c r="AG348" s="9"/>
      <c r="AH348" s="9"/>
      <c r="AI348" s="19"/>
    </row>
    <row r="349" spans="1:35">
      <c r="A349" s="220"/>
      <c r="B349" s="216">
        <v>9</v>
      </c>
      <c r="C349" s="297" t="s">
        <v>259</v>
      </c>
      <c r="D349" s="14" t="s">
        <v>676</v>
      </c>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19"/>
    </row>
    <row r="350" spans="1:35">
      <c r="A350" s="220"/>
      <c r="B350" s="216"/>
      <c r="C350" s="297"/>
      <c r="D350" s="14" t="s">
        <v>677</v>
      </c>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19"/>
    </row>
    <row r="351" spans="1:35">
      <c r="A351" s="220"/>
      <c r="B351" s="216"/>
      <c r="C351" s="297"/>
      <c r="D351" s="14" t="s">
        <v>678</v>
      </c>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19"/>
    </row>
    <row r="352" spans="1:35">
      <c r="A352" s="220"/>
      <c r="B352" s="216"/>
      <c r="C352" s="297"/>
      <c r="D352" s="14" t="s">
        <v>679</v>
      </c>
      <c r="E352" s="9"/>
      <c r="F352" s="9"/>
      <c r="G352" s="9"/>
      <c r="H352" s="9"/>
      <c r="I352" s="9"/>
      <c r="J352" s="9"/>
      <c r="K352" s="9"/>
      <c r="L352" s="9"/>
      <c r="M352" s="9"/>
      <c r="N352" s="9"/>
      <c r="O352" s="9"/>
      <c r="P352" s="9"/>
      <c r="Q352" s="9"/>
      <c r="R352" s="9"/>
      <c r="S352" s="9"/>
      <c r="T352" s="9"/>
      <c r="U352" s="9"/>
      <c r="V352" s="9"/>
      <c r="W352" s="9"/>
      <c r="X352" s="9"/>
      <c r="Y352" s="9"/>
      <c r="Z352" s="27"/>
      <c r="AA352" s="9"/>
      <c r="AB352" s="9"/>
      <c r="AC352" s="9"/>
      <c r="AD352" s="9"/>
      <c r="AE352" s="9"/>
      <c r="AF352" s="9"/>
      <c r="AG352" s="9"/>
      <c r="AH352" s="9"/>
      <c r="AI352" s="19"/>
    </row>
    <row r="353" spans="1:35">
      <c r="A353" s="220"/>
      <c r="B353" s="216">
        <v>10</v>
      </c>
      <c r="C353" s="297" t="s">
        <v>260</v>
      </c>
      <c r="D353" s="14" t="s">
        <v>676</v>
      </c>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19"/>
    </row>
    <row r="354" spans="1:35">
      <c r="A354" s="220"/>
      <c r="B354" s="216"/>
      <c r="C354" s="297"/>
      <c r="D354" s="14" t="s">
        <v>677</v>
      </c>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c r="AI354" s="19"/>
    </row>
    <row r="355" spans="1:35">
      <c r="A355" s="220"/>
      <c r="B355" s="216"/>
      <c r="C355" s="297"/>
      <c r="D355" s="14" t="s">
        <v>678</v>
      </c>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c r="AI355" s="19"/>
    </row>
    <row r="356" spans="1:35">
      <c r="A356" s="220"/>
      <c r="B356" s="216"/>
      <c r="C356" s="297"/>
      <c r="D356" s="14" t="s">
        <v>679</v>
      </c>
      <c r="E356" s="9"/>
      <c r="F356" s="9"/>
      <c r="G356" s="9"/>
      <c r="H356" s="9"/>
      <c r="I356" s="9"/>
      <c r="J356" s="9"/>
      <c r="K356" s="9"/>
      <c r="L356" s="9"/>
      <c r="M356" s="9"/>
      <c r="N356" s="9"/>
      <c r="O356" s="9"/>
      <c r="P356" s="9"/>
      <c r="Q356" s="9"/>
      <c r="R356" s="9"/>
      <c r="S356" s="9"/>
      <c r="T356" s="9"/>
      <c r="U356" s="9"/>
      <c r="V356" s="9"/>
      <c r="W356" s="9"/>
      <c r="X356" s="9"/>
      <c r="Y356" s="9"/>
      <c r="Z356" s="27"/>
      <c r="AA356" s="9"/>
      <c r="AB356" s="9"/>
      <c r="AC356" s="9"/>
      <c r="AD356" s="9"/>
      <c r="AE356" s="9"/>
      <c r="AF356" s="9"/>
      <c r="AG356" s="9"/>
      <c r="AH356" s="9"/>
      <c r="AI356" s="19"/>
    </row>
    <row r="357" spans="1:35">
      <c r="A357" s="220"/>
      <c r="B357" s="216">
        <v>11</v>
      </c>
      <c r="C357" s="297" t="s">
        <v>264</v>
      </c>
      <c r="D357" s="14" t="s">
        <v>676</v>
      </c>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c r="AI357" s="19"/>
    </row>
    <row r="358" spans="1:35">
      <c r="A358" s="220"/>
      <c r="B358" s="216"/>
      <c r="C358" s="297"/>
      <c r="D358" s="14" t="s">
        <v>677</v>
      </c>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c r="AI358" s="19"/>
    </row>
    <row r="359" spans="1:35">
      <c r="A359" s="220"/>
      <c r="B359" s="216"/>
      <c r="C359" s="297"/>
      <c r="D359" s="14" t="s">
        <v>678</v>
      </c>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c r="AI359" s="19"/>
    </row>
    <row r="360" spans="1:35">
      <c r="A360" s="220"/>
      <c r="B360" s="216"/>
      <c r="C360" s="297"/>
      <c r="D360" s="14" t="s">
        <v>679</v>
      </c>
      <c r="E360" s="9"/>
      <c r="F360" s="9"/>
      <c r="G360" s="9"/>
      <c r="H360" s="9"/>
      <c r="I360" s="9"/>
      <c r="J360" s="9"/>
      <c r="K360" s="9"/>
      <c r="L360" s="9"/>
      <c r="M360" s="9"/>
      <c r="N360" s="9"/>
      <c r="O360" s="9"/>
      <c r="P360" s="9"/>
      <c r="Q360" s="9"/>
      <c r="R360" s="9"/>
      <c r="S360" s="9"/>
      <c r="T360" s="9"/>
      <c r="U360" s="9"/>
      <c r="V360" s="9"/>
      <c r="W360" s="9"/>
      <c r="X360" s="9"/>
      <c r="Y360" s="9"/>
      <c r="Z360" s="27"/>
      <c r="AA360" s="9"/>
      <c r="AB360" s="9"/>
      <c r="AC360" s="9"/>
      <c r="AD360" s="9"/>
      <c r="AE360" s="9"/>
      <c r="AF360" s="9"/>
      <c r="AG360" s="9"/>
      <c r="AH360" s="9"/>
      <c r="AI360" s="19"/>
    </row>
    <row r="361" spans="1:35">
      <c r="A361" s="220"/>
      <c r="B361" s="216">
        <v>12</v>
      </c>
      <c r="C361" s="297" t="s">
        <v>266</v>
      </c>
      <c r="D361" s="14" t="s">
        <v>676</v>
      </c>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c r="AI361" s="19"/>
    </row>
    <row r="362" spans="1:35">
      <c r="A362" s="220"/>
      <c r="B362" s="216"/>
      <c r="C362" s="297"/>
      <c r="D362" s="14" t="s">
        <v>677</v>
      </c>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19"/>
    </row>
    <row r="363" spans="1:35">
      <c r="A363" s="220"/>
      <c r="B363" s="216"/>
      <c r="C363" s="297"/>
      <c r="D363" s="14" t="s">
        <v>678</v>
      </c>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19"/>
    </row>
    <row r="364" spans="1:35">
      <c r="A364" s="220"/>
      <c r="B364" s="216"/>
      <c r="C364" s="297"/>
      <c r="D364" s="14" t="s">
        <v>679</v>
      </c>
      <c r="E364" s="9"/>
      <c r="F364" s="9"/>
      <c r="G364" s="9"/>
      <c r="H364" s="9"/>
      <c r="I364" s="9"/>
      <c r="J364" s="9"/>
      <c r="K364" s="9"/>
      <c r="L364" s="9"/>
      <c r="M364" s="9"/>
      <c r="N364" s="9"/>
      <c r="O364" s="9"/>
      <c r="P364" s="9"/>
      <c r="Q364" s="9"/>
      <c r="R364" s="9"/>
      <c r="S364" s="9"/>
      <c r="T364" s="9"/>
      <c r="U364" s="9"/>
      <c r="V364" s="9"/>
      <c r="W364" s="9"/>
      <c r="X364" s="9"/>
      <c r="Y364" s="9"/>
      <c r="Z364" s="27"/>
      <c r="AA364" s="9"/>
      <c r="AB364" s="9"/>
      <c r="AC364" s="9"/>
      <c r="AD364" s="9"/>
      <c r="AE364" s="9"/>
      <c r="AF364" s="9"/>
      <c r="AG364" s="9"/>
      <c r="AH364" s="9"/>
      <c r="AI364" s="19"/>
    </row>
    <row r="365" spans="1:35">
      <c r="A365" s="220"/>
      <c r="B365" s="216">
        <v>13</v>
      </c>
      <c r="C365" s="297" t="s">
        <v>270</v>
      </c>
      <c r="D365" s="14" t="s">
        <v>676</v>
      </c>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c r="AI365" s="19"/>
    </row>
    <row r="366" spans="1:35">
      <c r="A366" s="220"/>
      <c r="B366" s="216"/>
      <c r="C366" s="297"/>
      <c r="D366" s="14" t="s">
        <v>677</v>
      </c>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19"/>
    </row>
    <row r="367" spans="1:35">
      <c r="A367" s="220"/>
      <c r="B367" s="216"/>
      <c r="C367" s="297"/>
      <c r="D367" s="14" t="s">
        <v>678</v>
      </c>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c r="AI367" s="19"/>
    </row>
    <row r="368" spans="1:35">
      <c r="A368" s="220"/>
      <c r="B368" s="216"/>
      <c r="C368" s="297"/>
      <c r="D368" s="14" t="s">
        <v>679</v>
      </c>
      <c r="E368" s="9"/>
      <c r="F368" s="9"/>
      <c r="G368" s="9"/>
      <c r="H368" s="9"/>
      <c r="I368" s="9"/>
      <c r="J368" s="9"/>
      <c r="K368" s="9"/>
      <c r="L368" s="9"/>
      <c r="M368" s="9"/>
      <c r="N368" s="9"/>
      <c r="O368" s="9"/>
      <c r="P368" s="9"/>
      <c r="Q368" s="9"/>
      <c r="R368" s="9"/>
      <c r="S368" s="9"/>
      <c r="T368" s="9"/>
      <c r="U368" s="9"/>
      <c r="V368" s="9"/>
      <c r="W368" s="9"/>
      <c r="X368" s="9"/>
      <c r="Y368" s="9"/>
      <c r="Z368" s="27"/>
      <c r="AA368" s="9"/>
      <c r="AB368" s="9"/>
      <c r="AC368" s="9"/>
      <c r="AD368" s="9"/>
      <c r="AE368" s="9"/>
      <c r="AF368" s="9"/>
      <c r="AG368" s="9"/>
      <c r="AH368" s="9"/>
      <c r="AI368" s="19"/>
    </row>
    <row r="369" spans="1:35">
      <c r="A369" s="220"/>
      <c r="B369" s="216">
        <v>14</v>
      </c>
      <c r="C369" s="297" t="s">
        <v>272</v>
      </c>
      <c r="D369" s="14" t="s">
        <v>676</v>
      </c>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c r="AI369" s="19"/>
    </row>
    <row r="370" spans="1:35">
      <c r="A370" s="220"/>
      <c r="B370" s="216"/>
      <c r="C370" s="297"/>
      <c r="D370" s="14" t="s">
        <v>677</v>
      </c>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c r="AI370" s="19"/>
    </row>
    <row r="371" spans="1:35">
      <c r="A371" s="220"/>
      <c r="B371" s="216"/>
      <c r="C371" s="297"/>
      <c r="D371" s="14" t="s">
        <v>678</v>
      </c>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c r="AI371" s="19"/>
    </row>
    <row r="372" spans="1:35">
      <c r="A372" s="220"/>
      <c r="B372" s="216"/>
      <c r="C372" s="297"/>
      <c r="D372" s="14" t="s">
        <v>679</v>
      </c>
      <c r="E372" s="9"/>
      <c r="F372" s="9"/>
      <c r="G372" s="9"/>
      <c r="H372" s="9"/>
      <c r="I372" s="9"/>
      <c r="J372" s="9"/>
      <c r="K372" s="9"/>
      <c r="L372" s="9"/>
      <c r="M372" s="9"/>
      <c r="N372" s="9"/>
      <c r="O372" s="9"/>
      <c r="P372" s="9"/>
      <c r="Q372" s="9"/>
      <c r="R372" s="9"/>
      <c r="S372" s="9"/>
      <c r="T372" s="9"/>
      <c r="U372" s="9"/>
      <c r="V372" s="9"/>
      <c r="W372" s="9"/>
      <c r="X372" s="9"/>
      <c r="Y372" s="9"/>
      <c r="Z372" s="27"/>
      <c r="AA372" s="9"/>
      <c r="AB372" s="9"/>
      <c r="AC372" s="9"/>
      <c r="AD372" s="9"/>
      <c r="AE372" s="9"/>
      <c r="AF372" s="9"/>
      <c r="AG372" s="9"/>
      <c r="AH372" s="9"/>
      <c r="AI372" s="19"/>
    </row>
    <row r="373" spans="1:35">
      <c r="A373" s="220"/>
      <c r="B373" s="216">
        <v>15</v>
      </c>
      <c r="C373" s="297" t="s">
        <v>275</v>
      </c>
      <c r="D373" s="14" t="s">
        <v>676</v>
      </c>
      <c r="E373" s="9"/>
      <c r="F373" s="9"/>
      <c r="G373" s="9"/>
      <c r="H373" s="9"/>
      <c r="I373" s="9"/>
      <c r="J373" s="9"/>
      <c r="K373" s="9"/>
      <c r="L373" s="9"/>
      <c r="M373" s="9"/>
      <c r="N373" s="9"/>
      <c r="O373" s="9"/>
      <c r="P373" s="9"/>
      <c r="Q373" s="10"/>
      <c r="R373" s="10"/>
      <c r="S373" s="9"/>
      <c r="T373" s="9"/>
      <c r="U373" s="9"/>
      <c r="V373" s="9"/>
      <c r="W373" s="9"/>
      <c r="X373" s="9"/>
      <c r="Y373" s="9"/>
      <c r="Z373" s="28"/>
      <c r="AA373" s="9"/>
      <c r="AB373" s="9"/>
      <c r="AC373" s="9"/>
      <c r="AD373" s="9"/>
      <c r="AE373" s="9"/>
      <c r="AF373" s="9"/>
      <c r="AG373" s="9"/>
      <c r="AH373" s="9"/>
      <c r="AI373" s="19"/>
    </row>
    <row r="374" spans="1:35">
      <c r="A374" s="220"/>
      <c r="B374" s="216"/>
      <c r="C374" s="297"/>
      <c r="D374" s="14" t="s">
        <v>677</v>
      </c>
      <c r="E374" s="9"/>
      <c r="F374" s="9"/>
      <c r="G374" s="9"/>
      <c r="H374" s="9"/>
      <c r="I374" s="9"/>
      <c r="J374" s="9"/>
      <c r="K374" s="9"/>
      <c r="L374" s="9"/>
      <c r="M374" s="9"/>
      <c r="N374" s="9"/>
      <c r="O374" s="9"/>
      <c r="P374" s="9"/>
      <c r="Q374" s="10"/>
      <c r="R374" s="10"/>
      <c r="S374" s="9"/>
      <c r="T374" s="9"/>
      <c r="U374" s="9"/>
      <c r="V374" s="9"/>
      <c r="W374" s="9"/>
      <c r="X374" s="9"/>
      <c r="Y374" s="9"/>
      <c r="Z374" s="28"/>
      <c r="AA374" s="9"/>
      <c r="AB374" s="9"/>
      <c r="AC374" s="9"/>
      <c r="AD374" s="9"/>
      <c r="AE374" s="9"/>
      <c r="AF374" s="9"/>
      <c r="AG374" s="9"/>
      <c r="AH374" s="9"/>
      <c r="AI374" s="19"/>
    </row>
    <row r="375" spans="1:35">
      <c r="A375" s="220"/>
      <c r="B375" s="216"/>
      <c r="C375" s="297"/>
      <c r="D375" s="14" t="s">
        <v>678</v>
      </c>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c r="AI375" s="19"/>
    </row>
    <row r="376" spans="1:35">
      <c r="A376" s="220"/>
      <c r="B376" s="216"/>
      <c r="C376" s="297"/>
      <c r="D376" s="14" t="s">
        <v>679</v>
      </c>
      <c r="E376" s="9"/>
      <c r="F376" s="9"/>
      <c r="G376" s="9"/>
      <c r="H376" s="9"/>
      <c r="I376" s="9"/>
      <c r="J376" s="9"/>
      <c r="K376" s="9"/>
      <c r="L376" s="9"/>
      <c r="M376" s="9"/>
      <c r="N376" s="9"/>
      <c r="O376" s="9"/>
      <c r="P376" s="9"/>
      <c r="Q376" s="9"/>
      <c r="R376" s="9"/>
      <c r="S376" s="9"/>
      <c r="T376" s="9"/>
      <c r="U376" s="9"/>
      <c r="V376" s="9"/>
      <c r="W376" s="9"/>
      <c r="X376" s="9"/>
      <c r="Y376" s="9"/>
      <c r="Z376" s="27"/>
      <c r="AA376" s="9"/>
      <c r="AB376" s="9"/>
      <c r="AC376" s="9"/>
      <c r="AD376" s="9"/>
      <c r="AE376" s="9"/>
      <c r="AF376" s="9"/>
      <c r="AG376" s="9"/>
      <c r="AH376" s="9"/>
      <c r="AI376" s="19"/>
    </row>
    <row r="377" spans="1:35">
      <c r="A377" s="220"/>
      <c r="B377" s="216">
        <v>16</v>
      </c>
      <c r="C377" s="297" t="s">
        <v>277</v>
      </c>
      <c r="D377" s="14" t="s">
        <v>676</v>
      </c>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c r="AI377" s="19"/>
    </row>
    <row r="378" spans="1:35">
      <c r="A378" s="220"/>
      <c r="B378" s="216"/>
      <c r="C378" s="297"/>
      <c r="D378" s="14" t="s">
        <v>677</v>
      </c>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c r="AI378" s="19"/>
    </row>
    <row r="379" spans="1:35">
      <c r="A379" s="220"/>
      <c r="B379" s="216"/>
      <c r="C379" s="297"/>
      <c r="D379" s="14" t="s">
        <v>678</v>
      </c>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c r="AI379" s="19"/>
    </row>
    <row r="380" spans="1:35">
      <c r="A380" s="220"/>
      <c r="B380" s="216"/>
      <c r="C380" s="297"/>
      <c r="D380" s="14" t="s">
        <v>679</v>
      </c>
      <c r="E380" s="9"/>
      <c r="F380" s="9"/>
      <c r="G380" s="9"/>
      <c r="H380" s="9"/>
      <c r="I380" s="9"/>
      <c r="J380" s="9"/>
      <c r="K380" s="9"/>
      <c r="L380" s="9"/>
      <c r="M380" s="9"/>
      <c r="N380" s="9"/>
      <c r="O380" s="9"/>
      <c r="P380" s="9"/>
      <c r="Q380" s="9"/>
      <c r="R380" s="9"/>
      <c r="S380" s="9"/>
      <c r="T380" s="9"/>
      <c r="U380" s="9"/>
      <c r="V380" s="9"/>
      <c r="W380" s="9"/>
      <c r="X380" s="9"/>
      <c r="Y380" s="9"/>
      <c r="Z380" s="27"/>
      <c r="AA380" s="9"/>
      <c r="AB380" s="9"/>
      <c r="AC380" s="9"/>
      <c r="AD380" s="9"/>
      <c r="AE380" s="9"/>
      <c r="AF380" s="9"/>
      <c r="AG380" s="9"/>
      <c r="AH380" s="9"/>
      <c r="AI380" s="19"/>
    </row>
    <row r="381" spans="1:35">
      <c r="A381" s="220"/>
      <c r="B381" s="216">
        <v>17</v>
      </c>
      <c r="C381" s="297" t="s">
        <v>279</v>
      </c>
      <c r="D381" s="14" t="s">
        <v>676</v>
      </c>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c r="AI381" s="19"/>
    </row>
    <row r="382" spans="1:35">
      <c r="A382" s="220"/>
      <c r="B382" s="216"/>
      <c r="C382" s="297"/>
      <c r="D382" s="14" t="s">
        <v>677</v>
      </c>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c r="AI382" s="19"/>
    </row>
    <row r="383" spans="1:35">
      <c r="A383" s="220"/>
      <c r="B383" s="216"/>
      <c r="C383" s="297"/>
      <c r="D383" s="14" t="s">
        <v>678</v>
      </c>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c r="AI383" s="19"/>
    </row>
    <row r="384" spans="1:35">
      <c r="A384" s="220"/>
      <c r="B384" s="216"/>
      <c r="C384" s="297"/>
      <c r="D384" s="14" t="s">
        <v>679</v>
      </c>
      <c r="E384" s="9"/>
      <c r="F384" s="9"/>
      <c r="G384" s="9"/>
      <c r="H384" s="9"/>
      <c r="I384" s="9"/>
      <c r="J384" s="9"/>
      <c r="K384" s="9"/>
      <c r="L384" s="9"/>
      <c r="M384" s="9"/>
      <c r="N384" s="9"/>
      <c r="O384" s="9"/>
      <c r="P384" s="9"/>
      <c r="Q384" s="9"/>
      <c r="R384" s="9"/>
      <c r="S384" s="9"/>
      <c r="T384" s="9"/>
      <c r="U384" s="9"/>
      <c r="V384" s="9"/>
      <c r="W384" s="9"/>
      <c r="X384" s="9"/>
      <c r="Y384" s="9"/>
      <c r="Z384" s="27"/>
      <c r="AA384" s="9"/>
      <c r="AB384" s="9"/>
      <c r="AC384" s="9"/>
      <c r="AD384" s="9"/>
      <c r="AE384" s="9"/>
      <c r="AF384" s="9"/>
      <c r="AG384" s="9"/>
      <c r="AH384" s="9"/>
      <c r="AI384" s="19"/>
    </row>
    <row r="385" spans="1:35">
      <c r="A385" s="220"/>
      <c r="B385" s="216">
        <v>18</v>
      </c>
      <c r="C385" s="297" t="s">
        <v>283</v>
      </c>
      <c r="D385" s="14" t="s">
        <v>676</v>
      </c>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c r="AI385" s="19"/>
    </row>
    <row r="386" spans="1:35">
      <c r="A386" s="220"/>
      <c r="B386" s="216"/>
      <c r="C386" s="297"/>
      <c r="D386" s="14" t="s">
        <v>677</v>
      </c>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c r="AI386" s="19"/>
    </row>
    <row r="387" spans="1:35">
      <c r="A387" s="220"/>
      <c r="B387" s="216"/>
      <c r="C387" s="297"/>
      <c r="D387" s="14" t="s">
        <v>678</v>
      </c>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c r="AI387" s="19"/>
    </row>
    <row r="388" spans="1:35">
      <c r="A388" s="220"/>
      <c r="B388" s="216"/>
      <c r="C388" s="297"/>
      <c r="D388" s="14" t="s">
        <v>679</v>
      </c>
      <c r="E388" s="9"/>
      <c r="F388" s="9"/>
      <c r="G388" s="9"/>
      <c r="H388" s="9"/>
      <c r="I388" s="9"/>
      <c r="J388" s="9"/>
      <c r="K388" s="9"/>
      <c r="L388" s="9"/>
      <c r="M388" s="9"/>
      <c r="N388" s="9"/>
      <c r="O388" s="9"/>
      <c r="P388" s="9"/>
      <c r="Q388" s="9"/>
      <c r="R388" s="9"/>
      <c r="S388" s="9"/>
      <c r="T388" s="9"/>
      <c r="U388" s="9"/>
      <c r="V388" s="9"/>
      <c r="W388" s="9"/>
      <c r="X388" s="9"/>
      <c r="Y388" s="9"/>
      <c r="Z388" s="27"/>
      <c r="AA388" s="9"/>
      <c r="AB388" s="9"/>
      <c r="AC388" s="9"/>
      <c r="AD388" s="9"/>
      <c r="AE388" s="9"/>
      <c r="AF388" s="9"/>
      <c r="AG388" s="9"/>
      <c r="AH388" s="9"/>
      <c r="AI388" s="19"/>
    </row>
    <row r="389" spans="1:35">
      <c r="A389" s="220"/>
      <c r="B389" s="216">
        <v>19</v>
      </c>
      <c r="C389" s="297" t="s">
        <v>285</v>
      </c>
      <c r="D389" s="14" t="s">
        <v>676</v>
      </c>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c r="AI389" s="19"/>
    </row>
    <row r="390" spans="1:35">
      <c r="A390" s="220"/>
      <c r="B390" s="216"/>
      <c r="C390" s="297"/>
      <c r="D390" s="14" t="s">
        <v>677</v>
      </c>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c r="AI390" s="19"/>
    </row>
    <row r="391" spans="1:35">
      <c r="A391" s="220"/>
      <c r="B391" s="216"/>
      <c r="C391" s="297"/>
      <c r="D391" s="14" t="s">
        <v>678</v>
      </c>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c r="AI391" s="19"/>
    </row>
    <row r="392" spans="1:35">
      <c r="A392" s="220"/>
      <c r="B392" s="216"/>
      <c r="C392" s="297"/>
      <c r="D392" s="14" t="s">
        <v>679</v>
      </c>
      <c r="E392" s="9"/>
      <c r="F392" s="9"/>
      <c r="G392" s="9"/>
      <c r="H392" s="9"/>
      <c r="I392" s="9"/>
      <c r="J392" s="9"/>
      <c r="K392" s="9"/>
      <c r="L392" s="9"/>
      <c r="M392" s="9"/>
      <c r="N392" s="9"/>
      <c r="O392" s="9"/>
      <c r="P392" s="9"/>
      <c r="Q392" s="9"/>
      <c r="R392" s="9"/>
      <c r="S392" s="9"/>
      <c r="T392" s="9"/>
      <c r="U392" s="9"/>
      <c r="V392" s="9"/>
      <c r="W392" s="9"/>
      <c r="X392" s="9"/>
      <c r="Y392" s="9"/>
      <c r="Z392" s="27"/>
      <c r="AA392" s="9"/>
      <c r="AB392" s="9"/>
      <c r="AC392" s="9"/>
      <c r="AD392" s="9"/>
      <c r="AE392" s="9"/>
      <c r="AF392" s="9"/>
      <c r="AG392" s="9"/>
      <c r="AH392" s="9"/>
      <c r="AI392" s="19"/>
    </row>
    <row r="393" spans="1:35">
      <c r="A393" s="220"/>
      <c r="B393" s="216">
        <v>20</v>
      </c>
      <c r="C393" s="297" t="s">
        <v>287</v>
      </c>
      <c r="D393" s="14" t="s">
        <v>676</v>
      </c>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c r="AI393" s="19"/>
    </row>
    <row r="394" spans="1:35">
      <c r="A394" s="220"/>
      <c r="B394" s="216"/>
      <c r="C394" s="297"/>
      <c r="D394" s="14" t="s">
        <v>677</v>
      </c>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c r="AI394" s="19"/>
    </row>
    <row r="395" spans="1:35">
      <c r="A395" s="220"/>
      <c r="B395" s="216"/>
      <c r="C395" s="297"/>
      <c r="D395" s="14" t="s">
        <v>678</v>
      </c>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c r="AI395" s="19"/>
    </row>
    <row r="396" spans="1:35">
      <c r="A396" s="220"/>
      <c r="B396" s="216"/>
      <c r="C396" s="297"/>
      <c r="D396" s="14" t="s">
        <v>679</v>
      </c>
      <c r="E396" s="9"/>
      <c r="F396" s="9"/>
      <c r="G396" s="9"/>
      <c r="H396" s="9"/>
      <c r="I396" s="9"/>
      <c r="J396" s="9"/>
      <c r="K396" s="9"/>
      <c r="L396" s="9"/>
      <c r="M396" s="9"/>
      <c r="N396" s="9"/>
      <c r="O396" s="9"/>
      <c r="P396" s="9"/>
      <c r="Q396" s="9"/>
      <c r="R396" s="9"/>
      <c r="S396" s="9"/>
      <c r="T396" s="9"/>
      <c r="U396" s="9"/>
      <c r="V396" s="9"/>
      <c r="W396" s="9"/>
      <c r="X396" s="9"/>
      <c r="Y396" s="9"/>
      <c r="Z396" s="27"/>
      <c r="AA396" s="9"/>
      <c r="AB396" s="9"/>
      <c r="AC396" s="9"/>
      <c r="AD396" s="9"/>
      <c r="AE396" s="9"/>
      <c r="AF396" s="9"/>
      <c r="AG396" s="9"/>
      <c r="AH396" s="9"/>
      <c r="AI396" s="19"/>
    </row>
    <row r="397" spans="1:35">
      <c r="A397" s="220"/>
      <c r="B397" s="216">
        <v>21</v>
      </c>
      <c r="C397" s="297" t="s">
        <v>288</v>
      </c>
      <c r="D397" s="14" t="s">
        <v>676</v>
      </c>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c r="AI397" s="19"/>
    </row>
    <row r="398" spans="1:35">
      <c r="A398" s="220"/>
      <c r="B398" s="216"/>
      <c r="C398" s="297"/>
      <c r="D398" s="14" t="s">
        <v>677</v>
      </c>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c r="AI398" s="19"/>
    </row>
    <row r="399" spans="1:35">
      <c r="A399" s="220"/>
      <c r="B399" s="216"/>
      <c r="C399" s="297"/>
      <c r="D399" s="14" t="s">
        <v>678</v>
      </c>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19"/>
    </row>
    <row r="400" spans="1:35">
      <c r="A400" s="220"/>
      <c r="B400" s="216"/>
      <c r="C400" s="297"/>
      <c r="D400" s="14" t="s">
        <v>679</v>
      </c>
      <c r="E400" s="9"/>
      <c r="F400" s="9"/>
      <c r="G400" s="9"/>
      <c r="H400" s="9"/>
      <c r="I400" s="9"/>
      <c r="J400" s="9"/>
      <c r="K400" s="9"/>
      <c r="L400" s="9"/>
      <c r="M400" s="9"/>
      <c r="N400" s="9"/>
      <c r="O400" s="9"/>
      <c r="P400" s="9"/>
      <c r="Q400" s="9"/>
      <c r="R400" s="9"/>
      <c r="S400" s="9"/>
      <c r="T400" s="9"/>
      <c r="U400" s="9"/>
      <c r="V400" s="9"/>
      <c r="W400" s="9"/>
      <c r="X400" s="9"/>
      <c r="Y400" s="9"/>
      <c r="Z400" s="27"/>
      <c r="AA400" s="9"/>
      <c r="AB400" s="9"/>
      <c r="AC400" s="9"/>
      <c r="AD400" s="9"/>
      <c r="AE400" s="9"/>
      <c r="AF400" s="9"/>
      <c r="AG400" s="9"/>
      <c r="AH400" s="9"/>
      <c r="AI400" s="19"/>
    </row>
    <row r="401" spans="1:35">
      <c r="A401" s="220"/>
      <c r="B401" s="216">
        <v>22</v>
      </c>
      <c r="C401" s="297" t="s">
        <v>289</v>
      </c>
      <c r="D401" s="14" t="s">
        <v>676</v>
      </c>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c r="AI401" s="19"/>
    </row>
    <row r="402" spans="1:35">
      <c r="A402" s="220"/>
      <c r="B402" s="216"/>
      <c r="C402" s="297"/>
      <c r="D402" s="14" t="s">
        <v>677</v>
      </c>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c r="AI402" s="19"/>
    </row>
    <row r="403" spans="1:35">
      <c r="A403" s="220"/>
      <c r="B403" s="216"/>
      <c r="C403" s="297"/>
      <c r="D403" s="14" t="s">
        <v>678</v>
      </c>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c r="AI403" s="19"/>
    </row>
    <row r="404" spans="1:35">
      <c r="A404" s="220"/>
      <c r="B404" s="216"/>
      <c r="C404" s="297"/>
      <c r="D404" s="14" t="s">
        <v>679</v>
      </c>
      <c r="E404" s="9"/>
      <c r="F404" s="9"/>
      <c r="G404" s="9"/>
      <c r="H404" s="9"/>
      <c r="I404" s="9"/>
      <c r="J404" s="9"/>
      <c r="K404" s="9"/>
      <c r="L404" s="9"/>
      <c r="M404" s="9"/>
      <c r="N404" s="9"/>
      <c r="O404" s="9"/>
      <c r="P404" s="9"/>
      <c r="Q404" s="9"/>
      <c r="R404" s="9"/>
      <c r="S404" s="9"/>
      <c r="T404" s="9"/>
      <c r="U404" s="9"/>
      <c r="V404" s="9"/>
      <c r="W404" s="9"/>
      <c r="X404" s="9"/>
      <c r="Y404" s="9"/>
      <c r="Z404" s="27"/>
      <c r="AA404" s="9"/>
      <c r="AB404" s="9"/>
      <c r="AC404" s="9"/>
      <c r="AD404" s="9"/>
      <c r="AE404" s="9"/>
      <c r="AF404" s="9"/>
      <c r="AG404" s="9"/>
      <c r="AH404" s="9"/>
      <c r="AI404" s="19"/>
    </row>
    <row r="405" spans="1:35">
      <c r="A405" s="220"/>
      <c r="B405" s="216">
        <v>23</v>
      </c>
      <c r="C405" s="297" t="s">
        <v>291</v>
      </c>
      <c r="D405" s="14" t="s">
        <v>676</v>
      </c>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28"/>
      <c r="AI405" s="19"/>
    </row>
    <row r="406" spans="1:35">
      <c r="A406" s="220"/>
      <c r="B406" s="216"/>
      <c r="C406" s="297"/>
      <c r="D406" s="14" t="s">
        <v>677</v>
      </c>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28"/>
      <c r="AI406" s="19"/>
    </row>
    <row r="407" spans="1:35">
      <c r="A407" s="220"/>
      <c r="B407" s="216"/>
      <c r="C407" s="297"/>
      <c r="D407" s="14" t="s">
        <v>678</v>
      </c>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c r="AI407" s="19"/>
    </row>
    <row r="408" spans="1:35">
      <c r="A408" s="220"/>
      <c r="B408" s="216"/>
      <c r="C408" s="297"/>
      <c r="D408" s="14" t="s">
        <v>679</v>
      </c>
      <c r="E408" s="9"/>
      <c r="F408" s="9"/>
      <c r="G408" s="9"/>
      <c r="H408" s="9"/>
      <c r="I408" s="9"/>
      <c r="J408" s="9"/>
      <c r="K408" s="9"/>
      <c r="L408" s="9"/>
      <c r="M408" s="9"/>
      <c r="N408" s="9"/>
      <c r="O408" s="9"/>
      <c r="P408" s="9"/>
      <c r="Q408" s="9"/>
      <c r="R408" s="9"/>
      <c r="S408" s="9"/>
      <c r="T408" s="9"/>
      <c r="U408" s="9"/>
      <c r="V408" s="9"/>
      <c r="W408" s="9"/>
      <c r="X408" s="9"/>
      <c r="Y408" s="9"/>
      <c r="Z408" s="27"/>
      <c r="AA408" s="9"/>
      <c r="AB408" s="9"/>
      <c r="AC408" s="9"/>
      <c r="AD408" s="9"/>
      <c r="AE408" s="9"/>
      <c r="AF408" s="9"/>
      <c r="AG408" s="9"/>
      <c r="AH408" s="9"/>
      <c r="AI408" s="19"/>
    </row>
    <row r="409" spans="1:35">
      <c r="A409" s="220"/>
      <c r="B409" s="216">
        <v>24</v>
      </c>
      <c r="C409" s="297" t="s">
        <v>293</v>
      </c>
      <c r="D409" s="14" t="s">
        <v>676</v>
      </c>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19"/>
    </row>
    <row r="410" spans="1:35">
      <c r="A410" s="220"/>
      <c r="B410" s="216"/>
      <c r="C410" s="297"/>
      <c r="D410" s="14" t="s">
        <v>677</v>
      </c>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c r="AI410" s="19"/>
    </row>
    <row r="411" spans="1:35">
      <c r="A411" s="220"/>
      <c r="B411" s="216"/>
      <c r="C411" s="297"/>
      <c r="D411" s="14" t="s">
        <v>678</v>
      </c>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c r="AI411" s="19"/>
    </row>
    <row r="412" spans="1:35">
      <c r="A412" s="220"/>
      <c r="B412" s="216"/>
      <c r="C412" s="297"/>
      <c r="D412" s="14" t="s">
        <v>679</v>
      </c>
      <c r="E412" s="9"/>
      <c r="F412" s="9"/>
      <c r="G412" s="9"/>
      <c r="H412" s="9"/>
      <c r="I412" s="9"/>
      <c r="J412" s="9"/>
      <c r="K412" s="9"/>
      <c r="L412" s="9"/>
      <c r="M412" s="9"/>
      <c r="N412" s="9"/>
      <c r="O412" s="9"/>
      <c r="P412" s="9"/>
      <c r="Q412" s="9"/>
      <c r="R412" s="9"/>
      <c r="S412" s="9"/>
      <c r="T412" s="9"/>
      <c r="U412" s="9"/>
      <c r="V412" s="9"/>
      <c r="W412" s="9"/>
      <c r="X412" s="9"/>
      <c r="Y412" s="9"/>
      <c r="Z412" s="27"/>
      <c r="AA412" s="9"/>
      <c r="AB412" s="9"/>
      <c r="AC412" s="9"/>
      <c r="AD412" s="9"/>
      <c r="AE412" s="9"/>
      <c r="AF412" s="9"/>
      <c r="AG412" s="9"/>
      <c r="AH412" s="9"/>
      <c r="AI412" s="19"/>
    </row>
    <row r="413" spans="1:35">
      <c r="A413" s="220"/>
      <c r="B413" s="216">
        <v>25</v>
      </c>
      <c r="C413" s="297" t="s">
        <v>297</v>
      </c>
      <c r="D413" s="14" t="s">
        <v>676</v>
      </c>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9"/>
    </row>
    <row r="414" spans="1:35">
      <c r="A414" s="220"/>
      <c r="B414" s="216"/>
      <c r="C414" s="297"/>
      <c r="D414" s="14" t="s">
        <v>677</v>
      </c>
      <c r="E414" s="11"/>
      <c r="F414" s="11"/>
      <c r="G414" s="11"/>
      <c r="H414" s="11"/>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9"/>
    </row>
    <row r="415" spans="1:35">
      <c r="A415" s="220"/>
      <c r="B415" s="216"/>
      <c r="C415" s="297"/>
      <c r="D415" s="14" t="s">
        <v>678</v>
      </c>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c r="AI415" s="19"/>
    </row>
    <row r="416" spans="1:35">
      <c r="A416" s="220"/>
      <c r="B416" s="216"/>
      <c r="C416" s="297"/>
      <c r="D416" s="14" t="s">
        <v>679</v>
      </c>
      <c r="E416" s="9"/>
      <c r="F416" s="9"/>
      <c r="G416" s="9"/>
      <c r="H416" s="9"/>
      <c r="I416" s="9"/>
      <c r="J416" s="9"/>
      <c r="K416" s="9"/>
      <c r="L416" s="9"/>
      <c r="M416" s="9"/>
      <c r="N416" s="9"/>
      <c r="O416" s="9"/>
      <c r="P416" s="9"/>
      <c r="Q416" s="9"/>
      <c r="R416" s="9"/>
      <c r="S416" s="9"/>
      <c r="T416" s="9"/>
      <c r="U416" s="9"/>
      <c r="V416" s="9"/>
      <c r="W416" s="9"/>
      <c r="X416" s="9"/>
      <c r="Y416" s="9"/>
      <c r="Z416" s="27"/>
      <c r="AA416" s="9"/>
      <c r="AB416" s="9"/>
      <c r="AC416" s="9"/>
      <c r="AD416" s="9"/>
      <c r="AE416" s="9"/>
      <c r="AF416" s="9"/>
      <c r="AG416" s="9"/>
      <c r="AH416" s="9"/>
      <c r="AI416" s="19"/>
    </row>
    <row r="417" spans="1:35">
      <c r="A417" s="220"/>
      <c r="B417" s="216">
        <v>26</v>
      </c>
      <c r="C417" s="297" t="s">
        <v>299</v>
      </c>
      <c r="D417" s="14" t="s">
        <v>676</v>
      </c>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28"/>
      <c r="AI417" s="19"/>
    </row>
    <row r="418" spans="1:35">
      <c r="A418" s="220"/>
      <c r="B418" s="216"/>
      <c r="C418" s="297"/>
      <c r="D418" s="14" t="s">
        <v>677</v>
      </c>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28"/>
      <c r="AI418" s="19"/>
    </row>
    <row r="419" spans="1:35">
      <c r="A419" s="220"/>
      <c r="B419" s="216"/>
      <c r="C419" s="297"/>
      <c r="D419" s="14" t="s">
        <v>678</v>
      </c>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c r="AI419" s="19"/>
    </row>
    <row r="420" spans="1:35">
      <c r="A420" s="220"/>
      <c r="B420" s="216"/>
      <c r="C420" s="297"/>
      <c r="D420" s="14" t="s">
        <v>679</v>
      </c>
      <c r="E420" s="9"/>
      <c r="F420" s="9"/>
      <c r="G420" s="9"/>
      <c r="H420" s="9"/>
      <c r="I420" s="9"/>
      <c r="J420" s="9"/>
      <c r="K420" s="9"/>
      <c r="L420" s="9"/>
      <c r="M420" s="9"/>
      <c r="N420" s="9"/>
      <c r="O420" s="9"/>
      <c r="P420" s="9"/>
      <c r="Q420" s="9"/>
      <c r="R420" s="9"/>
      <c r="S420" s="9"/>
      <c r="T420" s="9"/>
      <c r="U420" s="9"/>
      <c r="V420" s="9"/>
      <c r="W420" s="9"/>
      <c r="X420" s="9"/>
      <c r="Y420" s="9"/>
      <c r="Z420" s="27"/>
      <c r="AA420" s="9"/>
      <c r="AB420" s="9"/>
      <c r="AC420" s="9"/>
      <c r="AD420" s="9"/>
      <c r="AE420" s="9"/>
      <c r="AF420" s="9"/>
      <c r="AG420" s="9"/>
      <c r="AH420" s="9"/>
      <c r="AI420" s="19"/>
    </row>
    <row r="421" spans="1:35">
      <c r="A421" s="220"/>
      <c r="B421" s="216">
        <v>27</v>
      </c>
      <c r="C421" s="297" t="s">
        <v>301</v>
      </c>
      <c r="D421" s="14" t="s">
        <v>676</v>
      </c>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c r="AI421" s="19"/>
    </row>
    <row r="422" spans="1:35">
      <c r="A422" s="220"/>
      <c r="B422" s="216"/>
      <c r="C422" s="297"/>
      <c r="D422" s="14" t="s">
        <v>677</v>
      </c>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c r="AI422" s="19"/>
    </row>
    <row r="423" spans="1:35">
      <c r="A423" s="220"/>
      <c r="B423" s="216"/>
      <c r="C423" s="297"/>
      <c r="D423" s="14" t="s">
        <v>678</v>
      </c>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c r="AI423" s="19"/>
    </row>
    <row r="424" spans="1:35">
      <c r="A424" s="220"/>
      <c r="B424" s="216"/>
      <c r="C424" s="297"/>
      <c r="D424" s="14" t="s">
        <v>679</v>
      </c>
      <c r="E424" s="9"/>
      <c r="F424" s="9"/>
      <c r="G424" s="9"/>
      <c r="H424" s="9"/>
      <c r="I424" s="9"/>
      <c r="J424" s="9"/>
      <c r="K424" s="9"/>
      <c r="L424" s="9"/>
      <c r="M424" s="9"/>
      <c r="N424" s="9"/>
      <c r="O424" s="9"/>
      <c r="P424" s="9"/>
      <c r="Q424" s="9"/>
      <c r="R424" s="9"/>
      <c r="S424" s="9"/>
      <c r="T424" s="9"/>
      <c r="U424" s="9"/>
      <c r="V424" s="9"/>
      <c r="W424" s="9"/>
      <c r="X424" s="9"/>
      <c r="Y424" s="9"/>
      <c r="Z424" s="27"/>
      <c r="AA424" s="9"/>
      <c r="AB424" s="9"/>
      <c r="AC424" s="9"/>
      <c r="AD424" s="9"/>
      <c r="AE424" s="9"/>
      <c r="AF424" s="9"/>
      <c r="AG424" s="9"/>
      <c r="AH424" s="9"/>
      <c r="AI424" s="19"/>
    </row>
    <row r="425" spans="1:35">
      <c r="A425" s="220"/>
      <c r="B425" s="216">
        <v>28</v>
      </c>
      <c r="C425" s="297" t="s">
        <v>305</v>
      </c>
      <c r="D425" s="14" t="s">
        <v>676</v>
      </c>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c r="AI425" s="19"/>
    </row>
    <row r="426" spans="1:35">
      <c r="A426" s="220"/>
      <c r="B426" s="216"/>
      <c r="C426" s="297"/>
      <c r="D426" s="14" t="s">
        <v>677</v>
      </c>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c r="AI426" s="19"/>
    </row>
    <row r="427" spans="1:35">
      <c r="A427" s="220"/>
      <c r="B427" s="216"/>
      <c r="C427" s="297"/>
      <c r="D427" s="14" t="s">
        <v>678</v>
      </c>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c r="AI427" s="19"/>
    </row>
    <row r="428" spans="1:35">
      <c r="A428" s="220"/>
      <c r="B428" s="216"/>
      <c r="C428" s="297"/>
      <c r="D428" s="14" t="s">
        <v>679</v>
      </c>
      <c r="E428" s="9"/>
      <c r="F428" s="9"/>
      <c r="G428" s="9"/>
      <c r="H428" s="9"/>
      <c r="I428" s="9"/>
      <c r="J428" s="9"/>
      <c r="K428" s="9"/>
      <c r="L428" s="9"/>
      <c r="M428" s="9"/>
      <c r="N428" s="9"/>
      <c r="O428" s="9"/>
      <c r="P428" s="9"/>
      <c r="Q428" s="9"/>
      <c r="R428" s="9"/>
      <c r="S428" s="9"/>
      <c r="T428" s="9"/>
      <c r="U428" s="9"/>
      <c r="V428" s="9"/>
      <c r="W428" s="9"/>
      <c r="X428" s="9"/>
      <c r="Y428" s="9"/>
      <c r="Z428" s="27"/>
      <c r="AA428" s="9"/>
      <c r="AB428" s="9"/>
      <c r="AC428" s="9"/>
      <c r="AD428" s="9"/>
      <c r="AE428" s="9"/>
      <c r="AF428" s="9"/>
      <c r="AG428" s="9"/>
      <c r="AH428" s="9"/>
      <c r="AI428" s="19"/>
    </row>
    <row r="429" spans="1:35">
      <c r="A429" s="220"/>
      <c r="B429" s="216">
        <v>29</v>
      </c>
      <c r="C429" s="297" t="s">
        <v>308</v>
      </c>
      <c r="D429" s="14" t="s">
        <v>676</v>
      </c>
      <c r="E429" s="9"/>
      <c r="F429" s="9"/>
      <c r="G429" s="9"/>
      <c r="H429" s="9"/>
      <c r="I429" s="9"/>
      <c r="J429" s="9"/>
      <c r="K429" s="9"/>
      <c r="L429" s="9"/>
      <c r="M429" s="9"/>
      <c r="N429" s="9"/>
      <c r="O429" s="9"/>
      <c r="P429" s="9"/>
      <c r="Q429" s="9"/>
      <c r="R429" s="9"/>
      <c r="S429" s="9"/>
      <c r="T429" s="9"/>
      <c r="U429" s="9"/>
      <c r="V429" s="9"/>
      <c r="W429" s="9"/>
      <c r="X429" s="9"/>
      <c r="Y429" s="9"/>
      <c r="Z429" s="28"/>
      <c r="AA429" s="9"/>
      <c r="AB429" s="9"/>
      <c r="AC429" s="9"/>
      <c r="AD429" s="9"/>
      <c r="AE429" s="9"/>
      <c r="AF429" s="9"/>
      <c r="AG429" s="28"/>
      <c r="AH429" s="9"/>
      <c r="AI429" s="19"/>
    </row>
    <row r="430" spans="1:35">
      <c r="A430" s="220"/>
      <c r="B430" s="216"/>
      <c r="C430" s="297"/>
      <c r="D430" s="14" t="s">
        <v>677</v>
      </c>
      <c r="E430" s="9"/>
      <c r="F430" s="9"/>
      <c r="G430" s="9"/>
      <c r="H430" s="9"/>
      <c r="I430" s="9"/>
      <c r="J430" s="9"/>
      <c r="K430" s="9"/>
      <c r="L430" s="9"/>
      <c r="M430" s="9"/>
      <c r="N430" s="9"/>
      <c r="O430" s="9"/>
      <c r="P430" s="9"/>
      <c r="Q430" s="9"/>
      <c r="R430" s="9"/>
      <c r="S430" s="9"/>
      <c r="T430" s="9"/>
      <c r="U430" s="9"/>
      <c r="V430" s="9"/>
      <c r="W430" s="9"/>
      <c r="X430" s="9"/>
      <c r="Y430" s="9"/>
      <c r="Z430" s="28"/>
      <c r="AA430" s="9"/>
      <c r="AB430" s="9"/>
      <c r="AC430" s="9"/>
      <c r="AD430" s="9"/>
      <c r="AE430" s="9"/>
      <c r="AF430" s="9"/>
      <c r="AG430" s="28"/>
      <c r="AH430" s="9"/>
      <c r="AI430" s="19"/>
    </row>
    <row r="431" spans="1:35">
      <c r="A431" s="220"/>
      <c r="B431" s="216"/>
      <c r="C431" s="297"/>
      <c r="D431" s="14" t="s">
        <v>678</v>
      </c>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c r="AI431" s="19"/>
    </row>
    <row r="432" spans="1:35">
      <c r="A432" s="220"/>
      <c r="B432" s="216"/>
      <c r="C432" s="297"/>
      <c r="D432" s="14" t="s">
        <v>679</v>
      </c>
      <c r="E432" s="9"/>
      <c r="F432" s="9"/>
      <c r="G432" s="9"/>
      <c r="H432" s="9"/>
      <c r="I432" s="9"/>
      <c r="J432" s="9"/>
      <c r="K432" s="9"/>
      <c r="L432" s="9"/>
      <c r="M432" s="9"/>
      <c r="N432" s="9"/>
      <c r="O432" s="9"/>
      <c r="P432" s="9"/>
      <c r="Q432" s="9"/>
      <c r="R432" s="9"/>
      <c r="S432" s="9"/>
      <c r="T432" s="9"/>
      <c r="U432" s="9"/>
      <c r="V432" s="9"/>
      <c r="W432" s="9"/>
      <c r="X432" s="9"/>
      <c r="Y432" s="9"/>
      <c r="Z432" s="27"/>
      <c r="AA432" s="9"/>
      <c r="AB432" s="9"/>
      <c r="AC432" s="9"/>
      <c r="AD432" s="9"/>
      <c r="AE432" s="9"/>
      <c r="AF432" s="9"/>
      <c r="AG432" s="27"/>
      <c r="AH432" s="9"/>
      <c r="AI432" s="19"/>
    </row>
    <row r="433" spans="1:35">
      <c r="A433" s="220"/>
      <c r="B433" s="216">
        <v>30</v>
      </c>
      <c r="C433" s="297" t="s">
        <v>310</v>
      </c>
      <c r="D433" s="14" t="s">
        <v>676</v>
      </c>
      <c r="E433" s="9"/>
      <c r="F433" s="9"/>
      <c r="G433" s="9"/>
      <c r="H433" s="9"/>
      <c r="I433" s="9"/>
      <c r="J433" s="9"/>
      <c r="K433" s="9"/>
      <c r="L433" s="9"/>
      <c r="M433" s="9"/>
      <c r="N433" s="9"/>
      <c r="O433" s="9"/>
      <c r="P433" s="9"/>
      <c r="Q433" s="9"/>
      <c r="R433" s="9"/>
      <c r="S433" s="9"/>
      <c r="T433" s="9"/>
      <c r="U433" s="9"/>
      <c r="V433" s="9"/>
      <c r="W433" s="9"/>
      <c r="X433" s="9"/>
      <c r="Y433" s="9"/>
      <c r="Z433" s="9"/>
      <c r="AA433" s="9"/>
      <c r="AB433" s="9"/>
      <c r="AC433" s="24"/>
      <c r="AD433" s="9"/>
      <c r="AE433" s="9"/>
      <c r="AF433" s="9"/>
      <c r="AG433" s="28"/>
      <c r="AH433" s="28"/>
      <c r="AI433" s="19"/>
    </row>
    <row r="434" spans="1:35">
      <c r="A434" s="220"/>
      <c r="B434" s="216"/>
      <c r="C434" s="297"/>
      <c r="D434" s="14" t="s">
        <v>677</v>
      </c>
      <c r="E434" s="9"/>
      <c r="F434" s="9"/>
      <c r="G434" s="9"/>
      <c r="H434" s="9"/>
      <c r="I434" s="9"/>
      <c r="J434" s="9"/>
      <c r="K434" s="9"/>
      <c r="L434" s="9"/>
      <c r="M434" s="9"/>
      <c r="N434" s="9"/>
      <c r="O434" s="9"/>
      <c r="P434" s="9"/>
      <c r="Q434" s="9"/>
      <c r="R434" s="9"/>
      <c r="S434" s="9"/>
      <c r="T434" s="9"/>
      <c r="U434" s="9"/>
      <c r="V434" s="9"/>
      <c r="W434" s="9"/>
      <c r="X434" s="9"/>
      <c r="Y434" s="9"/>
      <c r="Z434" s="9"/>
      <c r="AA434" s="9"/>
      <c r="AB434" s="9"/>
      <c r="AC434" s="24"/>
      <c r="AD434" s="9"/>
      <c r="AE434" s="9"/>
      <c r="AF434" s="9"/>
      <c r="AG434" s="28"/>
      <c r="AH434" s="28"/>
      <c r="AI434" s="19"/>
    </row>
    <row r="435" spans="1:35">
      <c r="A435" s="220"/>
      <c r="B435" s="216"/>
      <c r="C435" s="297"/>
      <c r="D435" s="14" t="s">
        <v>678</v>
      </c>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c r="AI435" s="19"/>
    </row>
    <row r="436" spans="1:35">
      <c r="A436" s="220"/>
      <c r="B436" s="216"/>
      <c r="C436" s="297"/>
      <c r="D436" s="14" t="s">
        <v>679</v>
      </c>
      <c r="E436" s="9"/>
      <c r="F436" s="9"/>
      <c r="G436" s="9"/>
      <c r="H436" s="9"/>
      <c r="I436" s="9"/>
      <c r="J436" s="9"/>
      <c r="K436" s="9"/>
      <c r="L436" s="9"/>
      <c r="M436" s="9"/>
      <c r="N436" s="9"/>
      <c r="O436" s="9"/>
      <c r="P436" s="9"/>
      <c r="Q436" s="9"/>
      <c r="R436" s="9"/>
      <c r="S436" s="9"/>
      <c r="T436" s="9"/>
      <c r="U436" s="9"/>
      <c r="V436" s="9"/>
      <c r="W436" s="9"/>
      <c r="X436" s="9"/>
      <c r="Y436" s="9"/>
      <c r="Z436" s="27"/>
      <c r="AA436" s="9"/>
      <c r="AB436" s="9"/>
      <c r="AC436" s="9"/>
      <c r="AD436" s="9"/>
      <c r="AE436" s="9"/>
      <c r="AF436" s="9"/>
      <c r="AG436" s="9"/>
      <c r="AH436" s="9"/>
      <c r="AI436" s="19"/>
    </row>
    <row r="437" spans="1:35">
      <c r="A437" s="220"/>
      <c r="B437" s="216">
        <v>31</v>
      </c>
      <c r="C437" s="297" t="s">
        <v>312</v>
      </c>
      <c r="D437" s="14" t="s">
        <v>676</v>
      </c>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c r="AI437" s="19"/>
    </row>
    <row r="438" spans="1:35">
      <c r="A438" s="220"/>
      <c r="B438" s="216"/>
      <c r="C438" s="297"/>
      <c r="D438" s="14" t="s">
        <v>677</v>
      </c>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c r="AI438" s="19"/>
    </row>
    <row r="439" spans="1:35">
      <c r="A439" s="220"/>
      <c r="B439" s="216"/>
      <c r="C439" s="297"/>
      <c r="D439" s="14" t="s">
        <v>678</v>
      </c>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c r="AI439" s="19"/>
    </row>
    <row r="440" spans="1:35">
      <c r="A440" s="220"/>
      <c r="B440" s="216"/>
      <c r="C440" s="297"/>
      <c r="D440" s="14" t="s">
        <v>679</v>
      </c>
      <c r="E440" s="9"/>
      <c r="F440" s="9"/>
      <c r="G440" s="9"/>
      <c r="H440" s="9"/>
      <c r="I440" s="9"/>
      <c r="J440" s="9"/>
      <c r="K440" s="9"/>
      <c r="L440" s="9"/>
      <c r="M440" s="9"/>
      <c r="N440" s="9"/>
      <c r="O440" s="9"/>
      <c r="P440" s="9"/>
      <c r="Q440" s="9"/>
      <c r="R440" s="9"/>
      <c r="S440" s="9"/>
      <c r="T440" s="9"/>
      <c r="U440" s="9"/>
      <c r="V440" s="9"/>
      <c r="W440" s="9"/>
      <c r="X440" s="9"/>
      <c r="Y440" s="9"/>
      <c r="Z440" s="27"/>
      <c r="AA440" s="9"/>
      <c r="AB440" s="9"/>
      <c r="AC440" s="9"/>
      <c r="AD440" s="9"/>
      <c r="AE440" s="9"/>
      <c r="AF440" s="9"/>
      <c r="AG440" s="9"/>
      <c r="AH440" s="9"/>
      <c r="AI440" s="19"/>
    </row>
    <row r="441" spans="1:35">
      <c r="A441" s="220"/>
      <c r="B441" s="216">
        <v>32</v>
      </c>
      <c r="C441" s="297" t="s">
        <v>314</v>
      </c>
      <c r="D441" s="14" t="s">
        <v>676</v>
      </c>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c r="AI441" s="19"/>
    </row>
    <row r="442" spans="1:35">
      <c r="A442" s="220"/>
      <c r="B442" s="216"/>
      <c r="C442" s="297"/>
      <c r="D442" s="14" t="s">
        <v>677</v>
      </c>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c r="AI442" s="19"/>
    </row>
    <row r="443" spans="1:35">
      <c r="A443" s="220"/>
      <c r="B443" s="216"/>
      <c r="C443" s="297"/>
      <c r="D443" s="14" t="s">
        <v>678</v>
      </c>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c r="AI443" s="19"/>
    </row>
    <row r="444" spans="1:35">
      <c r="A444" s="220"/>
      <c r="B444" s="216"/>
      <c r="C444" s="297"/>
      <c r="D444" s="14" t="s">
        <v>679</v>
      </c>
      <c r="E444" s="9"/>
      <c r="F444" s="9"/>
      <c r="G444" s="9"/>
      <c r="H444" s="9"/>
      <c r="I444" s="9"/>
      <c r="J444" s="9"/>
      <c r="K444" s="9"/>
      <c r="L444" s="9"/>
      <c r="M444" s="9"/>
      <c r="N444" s="9"/>
      <c r="O444" s="9"/>
      <c r="P444" s="9"/>
      <c r="Q444" s="9"/>
      <c r="R444" s="9"/>
      <c r="S444" s="9"/>
      <c r="T444" s="9"/>
      <c r="U444" s="9"/>
      <c r="V444" s="9"/>
      <c r="W444" s="9"/>
      <c r="X444" s="9"/>
      <c r="Y444" s="9"/>
      <c r="Z444" s="27"/>
      <c r="AA444" s="9"/>
      <c r="AB444" s="9"/>
      <c r="AC444" s="9"/>
      <c r="AD444" s="9"/>
      <c r="AE444" s="9"/>
      <c r="AF444" s="9"/>
      <c r="AG444" s="9"/>
      <c r="AH444" s="9"/>
      <c r="AI444" s="19"/>
    </row>
    <row r="445" spans="1:35">
      <c r="A445" s="220"/>
      <c r="B445" s="216">
        <v>33</v>
      </c>
      <c r="C445" s="297" t="s">
        <v>316</v>
      </c>
      <c r="D445" s="14" t="s">
        <v>676</v>
      </c>
      <c r="E445" s="9"/>
      <c r="F445" s="9"/>
      <c r="G445" s="9"/>
      <c r="H445" s="9"/>
      <c r="I445" s="9"/>
      <c r="J445" s="9"/>
      <c r="K445" s="9"/>
      <c r="L445" s="9"/>
      <c r="M445" s="9"/>
      <c r="N445" s="9"/>
      <c r="O445" s="9"/>
      <c r="P445" s="9"/>
      <c r="Q445" s="9"/>
      <c r="R445" s="9"/>
      <c r="S445" s="9"/>
      <c r="T445" s="9"/>
      <c r="U445" s="9"/>
      <c r="V445" s="9"/>
      <c r="W445" s="9"/>
      <c r="X445" s="9"/>
      <c r="Y445" s="9"/>
      <c r="Z445" s="27"/>
      <c r="AA445" s="9"/>
      <c r="AB445" s="9"/>
      <c r="AC445" s="9"/>
      <c r="AD445" s="9"/>
      <c r="AE445" s="9"/>
      <c r="AF445" s="9"/>
      <c r="AG445" s="9"/>
      <c r="AH445" s="9"/>
      <c r="AI445" s="19"/>
    </row>
    <row r="446" spans="1:35">
      <c r="A446" s="220"/>
      <c r="B446" s="216"/>
      <c r="C446" s="297"/>
      <c r="D446" s="14" t="s">
        <v>677</v>
      </c>
      <c r="E446" s="9"/>
      <c r="F446" s="9"/>
      <c r="G446" s="9"/>
      <c r="H446" s="9"/>
      <c r="I446" s="9"/>
      <c r="J446" s="9"/>
      <c r="K446" s="9"/>
      <c r="L446" s="9"/>
      <c r="M446" s="9"/>
      <c r="N446" s="9"/>
      <c r="O446" s="9"/>
      <c r="P446" s="9"/>
      <c r="Q446" s="9"/>
      <c r="R446" s="9"/>
      <c r="S446" s="9"/>
      <c r="T446" s="9"/>
      <c r="U446" s="9"/>
      <c r="V446" s="9"/>
      <c r="W446" s="9"/>
      <c r="X446" s="9"/>
      <c r="Y446" s="9"/>
      <c r="Z446" s="27"/>
      <c r="AA446" s="9"/>
      <c r="AB446" s="9"/>
      <c r="AC446" s="9"/>
      <c r="AD446" s="9"/>
      <c r="AE446" s="9"/>
      <c r="AF446" s="9"/>
      <c r="AG446" s="9"/>
      <c r="AH446" s="9"/>
      <c r="AI446" s="19"/>
    </row>
    <row r="447" spans="1:35">
      <c r="A447" s="220"/>
      <c r="B447" s="216"/>
      <c r="C447" s="297"/>
      <c r="D447" s="14" t="s">
        <v>678</v>
      </c>
      <c r="E447" s="9"/>
      <c r="F447" s="9"/>
      <c r="G447" s="9"/>
      <c r="H447" s="9"/>
      <c r="I447" s="9"/>
      <c r="J447" s="9"/>
      <c r="K447" s="9"/>
      <c r="L447" s="9"/>
      <c r="M447" s="9"/>
      <c r="N447" s="9"/>
      <c r="O447" s="9"/>
      <c r="P447" s="9"/>
      <c r="Q447" s="9"/>
      <c r="R447" s="9"/>
      <c r="S447" s="9"/>
      <c r="T447" s="9"/>
      <c r="U447" s="9"/>
      <c r="V447" s="9"/>
      <c r="W447" s="9"/>
      <c r="X447" s="9"/>
      <c r="Y447" s="9"/>
      <c r="Z447" s="27"/>
      <c r="AA447" s="9"/>
      <c r="AB447" s="9"/>
      <c r="AC447" s="9"/>
      <c r="AD447" s="9"/>
      <c r="AE447" s="9"/>
      <c r="AF447" s="9"/>
      <c r="AG447" s="9"/>
      <c r="AH447" s="9"/>
      <c r="AI447" s="19"/>
    </row>
    <row r="448" spans="1:35">
      <c r="A448" s="220"/>
      <c r="B448" s="216"/>
      <c r="C448" s="297"/>
      <c r="D448" s="14" t="s">
        <v>679</v>
      </c>
      <c r="E448" s="9"/>
      <c r="F448" s="9"/>
      <c r="G448" s="9"/>
      <c r="H448" s="9"/>
      <c r="I448" s="9"/>
      <c r="J448" s="9"/>
      <c r="K448" s="9"/>
      <c r="L448" s="9"/>
      <c r="M448" s="9"/>
      <c r="N448" s="9"/>
      <c r="O448" s="9"/>
      <c r="P448" s="9"/>
      <c r="Q448" s="9"/>
      <c r="R448" s="9"/>
      <c r="S448" s="9"/>
      <c r="T448" s="9"/>
      <c r="U448" s="9"/>
      <c r="V448" s="9"/>
      <c r="W448" s="9"/>
      <c r="X448" s="9"/>
      <c r="Y448" s="9"/>
      <c r="Z448" s="27"/>
      <c r="AA448" s="9"/>
      <c r="AB448" s="9"/>
      <c r="AC448" s="9"/>
      <c r="AD448" s="9"/>
      <c r="AE448" s="9"/>
      <c r="AF448" s="9"/>
      <c r="AG448" s="9"/>
      <c r="AH448" s="9"/>
      <c r="AI448" s="19"/>
    </row>
    <row r="449" spans="1:35">
      <c r="A449" s="220"/>
      <c r="B449" s="216">
        <v>34</v>
      </c>
      <c r="C449" s="297" t="s">
        <v>320</v>
      </c>
      <c r="D449" s="14" t="s">
        <v>676</v>
      </c>
      <c r="E449" s="9"/>
      <c r="F449" s="9"/>
      <c r="G449" s="9"/>
      <c r="H449" s="9"/>
      <c r="I449" s="9"/>
      <c r="J449" s="9"/>
      <c r="K449" s="9"/>
      <c r="L449" s="9"/>
      <c r="M449" s="9"/>
      <c r="N449" s="9"/>
      <c r="O449" s="9"/>
      <c r="P449" s="9"/>
      <c r="Q449" s="9"/>
      <c r="R449" s="9"/>
      <c r="S449" s="9"/>
      <c r="T449" s="9"/>
      <c r="U449" s="9"/>
      <c r="V449" s="9"/>
      <c r="W449" s="9"/>
      <c r="X449" s="9"/>
      <c r="Y449" s="9"/>
      <c r="Z449" s="27"/>
      <c r="AA449" s="9"/>
      <c r="AB449" s="9"/>
      <c r="AC449" s="9"/>
      <c r="AD449" s="9"/>
      <c r="AE449" s="9"/>
      <c r="AF449" s="9"/>
      <c r="AG449" s="9"/>
      <c r="AH449" s="9"/>
      <c r="AI449" s="19"/>
    </row>
    <row r="450" spans="1:35">
      <c r="A450" s="220"/>
      <c r="B450" s="216"/>
      <c r="C450" s="297"/>
      <c r="D450" s="14" t="s">
        <v>677</v>
      </c>
      <c r="E450" s="9"/>
      <c r="F450" s="9"/>
      <c r="G450" s="9"/>
      <c r="H450" s="9"/>
      <c r="I450" s="9"/>
      <c r="J450" s="9"/>
      <c r="K450" s="9"/>
      <c r="L450" s="9"/>
      <c r="M450" s="9"/>
      <c r="N450" s="9"/>
      <c r="O450" s="9"/>
      <c r="P450" s="9"/>
      <c r="Q450" s="9"/>
      <c r="R450" s="9"/>
      <c r="S450" s="9"/>
      <c r="T450" s="9"/>
      <c r="U450" s="9"/>
      <c r="V450" s="9"/>
      <c r="W450" s="9"/>
      <c r="X450" s="9"/>
      <c r="Y450" s="9"/>
      <c r="Z450" s="27"/>
      <c r="AA450" s="9"/>
      <c r="AB450" s="9"/>
      <c r="AC450" s="9"/>
      <c r="AD450" s="9"/>
      <c r="AE450" s="9"/>
      <c r="AF450" s="9"/>
      <c r="AG450" s="9"/>
      <c r="AH450" s="9"/>
      <c r="AI450" s="19"/>
    </row>
    <row r="451" spans="1:35">
      <c r="A451" s="220"/>
      <c r="B451" s="216"/>
      <c r="C451" s="297"/>
      <c r="D451" s="14" t="s">
        <v>678</v>
      </c>
      <c r="E451" s="9"/>
      <c r="F451" s="9"/>
      <c r="G451" s="9"/>
      <c r="H451" s="9"/>
      <c r="I451" s="9"/>
      <c r="J451" s="9"/>
      <c r="K451" s="9"/>
      <c r="L451" s="9"/>
      <c r="M451" s="9"/>
      <c r="N451" s="9"/>
      <c r="O451" s="9"/>
      <c r="P451" s="9"/>
      <c r="Q451" s="9"/>
      <c r="R451" s="9"/>
      <c r="S451" s="9"/>
      <c r="T451" s="9"/>
      <c r="U451" s="9"/>
      <c r="V451" s="9"/>
      <c r="W451" s="9"/>
      <c r="X451" s="9"/>
      <c r="Y451" s="9"/>
      <c r="Z451" s="27"/>
      <c r="AA451" s="9"/>
      <c r="AB451" s="9"/>
      <c r="AC451" s="9"/>
      <c r="AD451" s="9"/>
      <c r="AE451" s="9"/>
      <c r="AF451" s="9"/>
      <c r="AG451" s="9"/>
      <c r="AH451" s="9"/>
      <c r="AI451" s="19"/>
    </row>
    <row r="452" spans="1:35">
      <c r="A452" s="220"/>
      <c r="B452" s="216"/>
      <c r="C452" s="297"/>
      <c r="D452" s="14" t="s">
        <v>679</v>
      </c>
      <c r="E452" s="9"/>
      <c r="F452" s="9"/>
      <c r="G452" s="9"/>
      <c r="H452" s="9"/>
      <c r="I452" s="9"/>
      <c r="J452" s="9"/>
      <c r="K452" s="9"/>
      <c r="L452" s="9"/>
      <c r="M452" s="9"/>
      <c r="N452" s="9"/>
      <c r="O452" s="9"/>
      <c r="P452" s="9"/>
      <c r="Q452" s="9"/>
      <c r="R452" s="9"/>
      <c r="S452" s="9"/>
      <c r="T452" s="9"/>
      <c r="U452" s="9"/>
      <c r="V452" s="9"/>
      <c r="W452" s="9"/>
      <c r="X452" s="9"/>
      <c r="Y452" s="9"/>
      <c r="Z452" s="27"/>
      <c r="AA452" s="9"/>
      <c r="AB452" s="9"/>
      <c r="AC452" s="9"/>
      <c r="AD452" s="9"/>
      <c r="AE452" s="9"/>
      <c r="AF452" s="9"/>
      <c r="AG452" s="9"/>
      <c r="AH452" s="9"/>
      <c r="AI452" s="19"/>
    </row>
    <row r="453" spans="1:35">
      <c r="A453" s="220"/>
      <c r="B453" s="216">
        <v>35</v>
      </c>
      <c r="C453" s="297" t="s">
        <v>321</v>
      </c>
      <c r="D453" s="14" t="s">
        <v>676</v>
      </c>
      <c r="E453" s="9"/>
      <c r="F453" s="9"/>
      <c r="G453" s="9"/>
      <c r="H453" s="9"/>
      <c r="I453" s="9"/>
      <c r="J453" s="9"/>
      <c r="K453" s="9"/>
      <c r="L453" s="9"/>
      <c r="M453" s="9"/>
      <c r="N453" s="9"/>
      <c r="O453" s="9"/>
      <c r="P453" s="9"/>
      <c r="Q453" s="9"/>
      <c r="R453" s="9"/>
      <c r="S453" s="9"/>
      <c r="T453" s="9"/>
      <c r="U453" s="9"/>
      <c r="V453" s="9"/>
      <c r="W453" s="9"/>
      <c r="X453" s="9"/>
      <c r="Y453" s="9"/>
      <c r="Z453" s="27"/>
      <c r="AA453" s="9"/>
      <c r="AB453" s="9"/>
      <c r="AC453" s="9"/>
      <c r="AD453" s="9"/>
      <c r="AE453" s="9"/>
      <c r="AF453" s="9"/>
      <c r="AG453" s="9"/>
      <c r="AH453" s="9"/>
      <c r="AI453" s="19"/>
    </row>
    <row r="454" spans="1:35">
      <c r="A454" s="220"/>
      <c r="B454" s="216"/>
      <c r="C454" s="297"/>
      <c r="D454" s="14" t="s">
        <v>677</v>
      </c>
      <c r="E454" s="9"/>
      <c r="F454" s="9"/>
      <c r="G454" s="9"/>
      <c r="H454" s="9"/>
      <c r="I454" s="9"/>
      <c r="J454" s="9"/>
      <c r="K454" s="9"/>
      <c r="L454" s="9"/>
      <c r="M454" s="9"/>
      <c r="N454" s="9"/>
      <c r="O454" s="9"/>
      <c r="P454" s="9"/>
      <c r="Q454" s="9"/>
      <c r="R454" s="9"/>
      <c r="S454" s="9"/>
      <c r="T454" s="9"/>
      <c r="U454" s="9"/>
      <c r="V454" s="9"/>
      <c r="W454" s="9"/>
      <c r="X454" s="9"/>
      <c r="Y454" s="9"/>
      <c r="Z454" s="27"/>
      <c r="AA454" s="9"/>
      <c r="AB454" s="9"/>
      <c r="AC454" s="9"/>
      <c r="AD454" s="9"/>
      <c r="AE454" s="9"/>
      <c r="AF454" s="9"/>
      <c r="AG454" s="9"/>
      <c r="AH454" s="9"/>
      <c r="AI454" s="19"/>
    </row>
    <row r="455" spans="1:35">
      <c r="A455" s="220"/>
      <c r="B455" s="216"/>
      <c r="C455" s="297"/>
      <c r="D455" s="14" t="s">
        <v>678</v>
      </c>
      <c r="E455" s="9"/>
      <c r="F455" s="9"/>
      <c r="G455" s="9"/>
      <c r="H455" s="9"/>
      <c r="I455" s="9"/>
      <c r="J455" s="9"/>
      <c r="K455" s="9"/>
      <c r="L455" s="9"/>
      <c r="M455" s="9"/>
      <c r="N455" s="9"/>
      <c r="O455" s="9"/>
      <c r="P455" s="9"/>
      <c r="Q455" s="9"/>
      <c r="R455" s="9"/>
      <c r="S455" s="9"/>
      <c r="T455" s="9"/>
      <c r="U455" s="9"/>
      <c r="V455" s="9"/>
      <c r="W455" s="9"/>
      <c r="X455" s="9"/>
      <c r="Y455" s="9"/>
      <c r="Z455" s="27"/>
      <c r="AA455" s="9"/>
      <c r="AB455" s="9"/>
      <c r="AC455" s="9"/>
      <c r="AD455" s="9"/>
      <c r="AE455" s="9"/>
      <c r="AF455" s="9"/>
      <c r="AG455" s="9"/>
      <c r="AH455" s="9"/>
      <c r="AI455" s="19"/>
    </row>
    <row r="456" spans="1:35">
      <c r="A456" s="220"/>
      <c r="B456" s="216"/>
      <c r="C456" s="297"/>
      <c r="D456" s="14" t="s">
        <v>679</v>
      </c>
      <c r="E456" s="9"/>
      <c r="F456" s="9"/>
      <c r="G456" s="9"/>
      <c r="H456" s="9"/>
      <c r="I456" s="9"/>
      <c r="J456" s="9"/>
      <c r="K456" s="9"/>
      <c r="L456" s="9"/>
      <c r="M456" s="9"/>
      <c r="N456" s="9"/>
      <c r="O456" s="9"/>
      <c r="P456" s="9"/>
      <c r="Q456" s="9"/>
      <c r="R456" s="9"/>
      <c r="S456" s="9"/>
      <c r="T456" s="9"/>
      <c r="U456" s="9"/>
      <c r="V456" s="9"/>
      <c r="W456" s="9"/>
      <c r="X456" s="9"/>
      <c r="Y456" s="9"/>
      <c r="Z456" s="27"/>
      <c r="AA456" s="9"/>
      <c r="AB456" s="9"/>
      <c r="AC456" s="9"/>
      <c r="AD456" s="9"/>
      <c r="AE456" s="9"/>
      <c r="AF456" s="9"/>
      <c r="AG456" s="9"/>
      <c r="AH456" s="9"/>
      <c r="AI456" s="19"/>
    </row>
    <row r="457" spans="1:35">
      <c r="A457" s="220"/>
      <c r="B457" s="216">
        <v>36</v>
      </c>
      <c r="C457" s="297" t="s">
        <v>323</v>
      </c>
      <c r="D457" s="14" t="s">
        <v>676</v>
      </c>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c r="AI457" s="19"/>
    </row>
    <row r="458" spans="1:35">
      <c r="A458" s="220"/>
      <c r="B458" s="216"/>
      <c r="C458" s="297"/>
      <c r="D458" s="14" t="s">
        <v>677</v>
      </c>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c r="AI458" s="19"/>
    </row>
    <row r="459" spans="1:35">
      <c r="A459" s="220"/>
      <c r="B459" s="216"/>
      <c r="C459" s="297"/>
      <c r="D459" s="14" t="s">
        <v>678</v>
      </c>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c r="AI459" s="19"/>
    </row>
    <row r="460" spans="1:35">
      <c r="A460" s="220"/>
      <c r="B460" s="216"/>
      <c r="C460" s="297"/>
      <c r="D460" s="14" t="s">
        <v>679</v>
      </c>
      <c r="E460" s="9"/>
      <c r="F460" s="9"/>
      <c r="G460" s="9"/>
      <c r="H460" s="9"/>
      <c r="I460" s="9"/>
      <c r="J460" s="9"/>
      <c r="K460" s="9"/>
      <c r="L460" s="9"/>
      <c r="M460" s="9"/>
      <c r="N460" s="9"/>
      <c r="O460" s="9"/>
      <c r="P460" s="9"/>
      <c r="Q460" s="9"/>
      <c r="R460" s="9"/>
      <c r="S460" s="9"/>
      <c r="T460" s="9"/>
      <c r="U460" s="9"/>
      <c r="V460" s="9"/>
      <c r="W460" s="9"/>
      <c r="X460" s="9"/>
      <c r="Y460" s="9"/>
      <c r="Z460" s="27"/>
      <c r="AA460" s="9"/>
      <c r="AB460" s="9"/>
      <c r="AC460" s="9"/>
      <c r="AD460" s="9"/>
      <c r="AE460" s="9"/>
      <c r="AF460" s="9"/>
      <c r="AG460" s="9"/>
      <c r="AH460" s="9"/>
      <c r="AI460" s="19"/>
    </row>
    <row r="461" spans="1:35">
      <c r="A461" s="220"/>
      <c r="B461" s="216">
        <v>37</v>
      </c>
      <c r="C461" s="297" t="s">
        <v>325</v>
      </c>
      <c r="D461" s="14" t="s">
        <v>676</v>
      </c>
      <c r="E461" s="9"/>
      <c r="F461" s="9"/>
      <c r="G461" s="9"/>
      <c r="H461" s="9"/>
      <c r="I461" s="9"/>
      <c r="J461" s="9"/>
      <c r="K461" s="9"/>
      <c r="L461" s="9"/>
      <c r="M461" s="9"/>
      <c r="N461" s="9"/>
      <c r="O461" s="9"/>
      <c r="P461" s="9"/>
      <c r="Q461" s="9"/>
      <c r="R461" s="9"/>
      <c r="S461" s="9"/>
      <c r="T461" s="9"/>
      <c r="U461" s="9"/>
      <c r="V461" s="9"/>
      <c r="W461" s="9"/>
      <c r="X461" s="9"/>
      <c r="Y461" s="9"/>
      <c r="Z461" s="27"/>
      <c r="AA461" s="9"/>
      <c r="AB461" s="9"/>
      <c r="AC461" s="9"/>
      <c r="AD461" s="9"/>
      <c r="AE461" s="9"/>
      <c r="AF461" s="9"/>
      <c r="AG461" s="9"/>
      <c r="AH461" s="9"/>
      <c r="AI461" s="19"/>
    </row>
    <row r="462" spans="1:35">
      <c r="A462" s="220"/>
      <c r="B462" s="216"/>
      <c r="C462" s="297"/>
      <c r="D462" s="14" t="s">
        <v>677</v>
      </c>
      <c r="E462" s="9"/>
      <c r="F462" s="9"/>
      <c r="G462" s="9"/>
      <c r="H462" s="9"/>
      <c r="I462" s="9"/>
      <c r="J462" s="9"/>
      <c r="K462" s="9"/>
      <c r="L462" s="9"/>
      <c r="M462" s="9"/>
      <c r="N462" s="9"/>
      <c r="O462" s="9"/>
      <c r="P462" s="9"/>
      <c r="Q462" s="9"/>
      <c r="R462" s="9"/>
      <c r="S462" s="9"/>
      <c r="T462" s="9"/>
      <c r="U462" s="9"/>
      <c r="V462" s="9"/>
      <c r="W462" s="9"/>
      <c r="X462" s="9"/>
      <c r="Y462" s="9"/>
      <c r="Z462" s="27"/>
      <c r="AA462" s="9"/>
      <c r="AB462" s="9"/>
      <c r="AC462" s="9"/>
      <c r="AD462" s="9"/>
      <c r="AE462" s="9"/>
      <c r="AF462" s="9"/>
      <c r="AG462" s="9"/>
      <c r="AH462" s="9"/>
      <c r="AI462" s="19"/>
    </row>
    <row r="463" spans="1:35">
      <c r="A463" s="220"/>
      <c r="B463" s="216"/>
      <c r="C463" s="297"/>
      <c r="D463" s="14" t="s">
        <v>678</v>
      </c>
      <c r="E463" s="9"/>
      <c r="F463" s="9"/>
      <c r="G463" s="9"/>
      <c r="H463" s="9"/>
      <c r="I463" s="9"/>
      <c r="J463" s="9"/>
      <c r="K463" s="9"/>
      <c r="L463" s="9"/>
      <c r="M463" s="9"/>
      <c r="N463" s="9"/>
      <c r="O463" s="9"/>
      <c r="P463" s="9"/>
      <c r="Q463" s="9"/>
      <c r="R463" s="9"/>
      <c r="S463" s="9"/>
      <c r="T463" s="9"/>
      <c r="U463" s="9"/>
      <c r="V463" s="9"/>
      <c r="W463" s="9"/>
      <c r="X463" s="9"/>
      <c r="Y463" s="9"/>
      <c r="Z463" s="27"/>
      <c r="AA463" s="9"/>
      <c r="AB463" s="9"/>
      <c r="AC463" s="9"/>
      <c r="AD463" s="9"/>
      <c r="AE463" s="9"/>
      <c r="AF463" s="9"/>
      <c r="AG463" s="9"/>
      <c r="AH463" s="9"/>
      <c r="AI463" s="19"/>
    </row>
    <row r="464" spans="1:35">
      <c r="A464" s="220"/>
      <c r="B464" s="216"/>
      <c r="C464" s="297"/>
      <c r="D464" s="14" t="s">
        <v>679</v>
      </c>
      <c r="E464" s="9"/>
      <c r="F464" s="9"/>
      <c r="G464" s="9"/>
      <c r="H464" s="9"/>
      <c r="I464" s="9"/>
      <c r="J464" s="9"/>
      <c r="K464" s="9"/>
      <c r="L464" s="9"/>
      <c r="M464" s="9"/>
      <c r="N464" s="9"/>
      <c r="O464" s="9"/>
      <c r="P464" s="9"/>
      <c r="Q464" s="9"/>
      <c r="R464" s="9"/>
      <c r="S464" s="9"/>
      <c r="T464" s="9"/>
      <c r="U464" s="9"/>
      <c r="V464" s="9"/>
      <c r="W464" s="9"/>
      <c r="X464" s="9"/>
      <c r="Y464" s="9"/>
      <c r="Z464" s="27"/>
      <c r="AA464" s="9"/>
      <c r="AB464" s="9"/>
      <c r="AC464" s="9"/>
      <c r="AD464" s="9"/>
      <c r="AE464" s="9"/>
      <c r="AF464" s="9"/>
      <c r="AG464" s="9"/>
      <c r="AH464" s="9"/>
      <c r="AI464" s="19"/>
    </row>
    <row r="465" spans="1:35">
      <c r="A465" s="220"/>
      <c r="B465" s="216">
        <v>38</v>
      </c>
      <c r="C465" s="297" t="s">
        <v>327</v>
      </c>
      <c r="D465" s="14" t="s">
        <v>676</v>
      </c>
      <c r="E465" s="9"/>
      <c r="F465" s="9"/>
      <c r="G465" s="9"/>
      <c r="H465" s="9"/>
      <c r="I465" s="9"/>
      <c r="J465" s="9"/>
      <c r="K465" s="9"/>
      <c r="L465" s="9"/>
      <c r="M465" s="9"/>
      <c r="N465" s="9"/>
      <c r="O465" s="9"/>
      <c r="P465" s="9"/>
      <c r="Q465" s="9"/>
      <c r="R465" s="9"/>
      <c r="S465" s="9"/>
      <c r="T465" s="9"/>
      <c r="U465" s="9"/>
      <c r="V465" s="9"/>
      <c r="W465" s="9"/>
      <c r="X465" s="9"/>
      <c r="Y465" s="9"/>
      <c r="Z465" s="27"/>
      <c r="AA465" s="9"/>
      <c r="AB465" s="9"/>
      <c r="AC465" s="9"/>
      <c r="AD465" s="9"/>
      <c r="AE465" s="9"/>
      <c r="AF465" s="9"/>
      <c r="AG465" s="9"/>
      <c r="AH465" s="9"/>
      <c r="AI465" s="19"/>
    </row>
    <row r="466" spans="1:35">
      <c r="A466" s="220"/>
      <c r="B466" s="216"/>
      <c r="C466" s="297"/>
      <c r="D466" s="14" t="s">
        <v>677</v>
      </c>
      <c r="E466" s="9"/>
      <c r="F466" s="9"/>
      <c r="G466" s="9"/>
      <c r="H466" s="9"/>
      <c r="I466" s="9"/>
      <c r="J466" s="9"/>
      <c r="K466" s="9"/>
      <c r="L466" s="9"/>
      <c r="M466" s="9"/>
      <c r="N466" s="9"/>
      <c r="O466" s="9"/>
      <c r="P466" s="9"/>
      <c r="Q466" s="9"/>
      <c r="R466" s="9"/>
      <c r="S466" s="9"/>
      <c r="T466" s="9"/>
      <c r="U466" s="9"/>
      <c r="V466" s="9"/>
      <c r="W466" s="9"/>
      <c r="X466" s="9"/>
      <c r="Y466" s="9"/>
      <c r="Z466" s="27"/>
      <c r="AA466" s="9"/>
      <c r="AB466" s="9"/>
      <c r="AC466" s="9"/>
      <c r="AD466" s="9"/>
      <c r="AE466" s="9"/>
      <c r="AF466" s="9"/>
      <c r="AG466" s="9"/>
      <c r="AH466" s="9"/>
      <c r="AI466" s="19"/>
    </row>
    <row r="467" spans="1:35">
      <c r="A467" s="220"/>
      <c r="B467" s="216"/>
      <c r="C467" s="297"/>
      <c r="D467" s="14" t="s">
        <v>678</v>
      </c>
      <c r="E467" s="9"/>
      <c r="F467" s="9"/>
      <c r="G467" s="9"/>
      <c r="H467" s="9"/>
      <c r="I467" s="9"/>
      <c r="J467" s="9"/>
      <c r="K467" s="9"/>
      <c r="L467" s="9"/>
      <c r="M467" s="9"/>
      <c r="N467" s="9"/>
      <c r="O467" s="9"/>
      <c r="P467" s="9"/>
      <c r="Q467" s="9"/>
      <c r="R467" s="9"/>
      <c r="S467" s="9"/>
      <c r="T467" s="9"/>
      <c r="U467" s="9"/>
      <c r="V467" s="9"/>
      <c r="W467" s="9"/>
      <c r="X467" s="9"/>
      <c r="Y467" s="9"/>
      <c r="Z467" s="27"/>
      <c r="AA467" s="9"/>
      <c r="AB467" s="9"/>
      <c r="AC467" s="9"/>
      <c r="AD467" s="9"/>
      <c r="AE467" s="9"/>
      <c r="AF467" s="9"/>
      <c r="AG467" s="9"/>
      <c r="AH467" s="9"/>
      <c r="AI467" s="19"/>
    </row>
    <row r="468" spans="1:35">
      <c r="A468" s="220"/>
      <c r="B468" s="216"/>
      <c r="C468" s="297"/>
      <c r="D468" s="14" t="s">
        <v>679</v>
      </c>
      <c r="E468" s="9"/>
      <c r="F468" s="9"/>
      <c r="G468" s="9"/>
      <c r="H468" s="9"/>
      <c r="I468" s="9"/>
      <c r="J468" s="9"/>
      <c r="K468" s="9"/>
      <c r="L468" s="9"/>
      <c r="M468" s="9"/>
      <c r="N468" s="9"/>
      <c r="O468" s="9"/>
      <c r="P468" s="9"/>
      <c r="Q468" s="9"/>
      <c r="R468" s="9"/>
      <c r="S468" s="9"/>
      <c r="T468" s="9"/>
      <c r="U468" s="9"/>
      <c r="V468" s="9"/>
      <c r="W468" s="9"/>
      <c r="X468" s="9"/>
      <c r="Y468" s="9"/>
      <c r="Z468" s="27"/>
      <c r="AA468" s="9"/>
      <c r="AB468" s="9"/>
      <c r="AC468" s="9"/>
      <c r="AD468" s="9"/>
      <c r="AE468" s="9"/>
      <c r="AF468" s="9"/>
      <c r="AG468" s="9"/>
      <c r="AH468" s="9"/>
      <c r="AI468" s="19"/>
    </row>
    <row r="469" spans="1:35">
      <c r="A469" s="220"/>
      <c r="B469" s="216">
        <v>39</v>
      </c>
      <c r="C469" s="297" t="s">
        <v>332</v>
      </c>
      <c r="D469" s="14" t="s">
        <v>676</v>
      </c>
      <c r="E469" s="9"/>
      <c r="F469" s="9"/>
      <c r="G469" s="9"/>
      <c r="H469" s="9"/>
      <c r="I469" s="9"/>
      <c r="J469" s="9"/>
      <c r="K469" s="9"/>
      <c r="L469" s="9"/>
      <c r="M469" s="9"/>
      <c r="N469" s="9"/>
      <c r="O469" s="9"/>
      <c r="P469" s="9"/>
      <c r="Q469" s="9"/>
      <c r="R469" s="9"/>
      <c r="S469" s="9"/>
      <c r="T469" s="9"/>
      <c r="U469" s="9"/>
      <c r="V469" s="9"/>
      <c r="W469" s="9"/>
      <c r="X469" s="9"/>
      <c r="Y469" s="9"/>
      <c r="Z469" s="27"/>
      <c r="AA469" s="9"/>
      <c r="AB469" s="9"/>
      <c r="AC469" s="9"/>
      <c r="AD469" s="9"/>
      <c r="AE469" s="9"/>
      <c r="AF469" s="9"/>
      <c r="AG469" s="9"/>
      <c r="AH469" s="9"/>
      <c r="AI469" s="19"/>
    </row>
    <row r="470" spans="1:35">
      <c r="A470" s="220"/>
      <c r="B470" s="216"/>
      <c r="C470" s="297"/>
      <c r="D470" s="14" t="s">
        <v>677</v>
      </c>
      <c r="E470" s="9"/>
      <c r="F470" s="9"/>
      <c r="G470" s="9"/>
      <c r="H470" s="9"/>
      <c r="I470" s="9"/>
      <c r="J470" s="9"/>
      <c r="K470" s="9"/>
      <c r="L470" s="9"/>
      <c r="M470" s="9"/>
      <c r="N470" s="9"/>
      <c r="O470" s="9"/>
      <c r="P470" s="9"/>
      <c r="Q470" s="9"/>
      <c r="R470" s="9"/>
      <c r="S470" s="9"/>
      <c r="T470" s="9"/>
      <c r="U470" s="9"/>
      <c r="V470" s="9"/>
      <c r="W470" s="9"/>
      <c r="X470" s="9"/>
      <c r="Y470" s="9"/>
      <c r="Z470" s="27"/>
      <c r="AA470" s="9"/>
      <c r="AB470" s="9"/>
      <c r="AC470" s="9"/>
      <c r="AD470" s="9"/>
      <c r="AE470" s="9"/>
      <c r="AF470" s="9"/>
      <c r="AG470" s="9"/>
      <c r="AH470" s="9"/>
      <c r="AI470" s="19"/>
    </row>
    <row r="471" spans="1:35">
      <c r="A471" s="220"/>
      <c r="B471" s="216"/>
      <c r="C471" s="297"/>
      <c r="D471" s="14" t="s">
        <v>678</v>
      </c>
      <c r="E471" s="9"/>
      <c r="F471" s="9"/>
      <c r="G471" s="9"/>
      <c r="H471" s="9"/>
      <c r="I471" s="9"/>
      <c r="J471" s="9"/>
      <c r="K471" s="9"/>
      <c r="L471" s="9"/>
      <c r="M471" s="9"/>
      <c r="N471" s="9"/>
      <c r="O471" s="9"/>
      <c r="P471" s="9"/>
      <c r="Q471" s="9"/>
      <c r="R471" s="9"/>
      <c r="S471" s="9"/>
      <c r="T471" s="9"/>
      <c r="U471" s="9"/>
      <c r="V471" s="9"/>
      <c r="W471" s="9"/>
      <c r="X471" s="9"/>
      <c r="Y471" s="9"/>
      <c r="Z471" s="27"/>
      <c r="AA471" s="9"/>
      <c r="AB471" s="9"/>
      <c r="AC471" s="9"/>
      <c r="AD471" s="9"/>
      <c r="AE471" s="9"/>
      <c r="AF471" s="9"/>
      <c r="AG471" s="9"/>
      <c r="AH471" s="9"/>
      <c r="AI471" s="19"/>
    </row>
    <row r="472" spans="1:35">
      <c r="A472" s="220"/>
      <c r="B472" s="216"/>
      <c r="C472" s="297"/>
      <c r="D472" s="14" t="s">
        <v>679</v>
      </c>
      <c r="E472" s="9"/>
      <c r="F472" s="9"/>
      <c r="G472" s="9"/>
      <c r="H472" s="9"/>
      <c r="I472" s="9"/>
      <c r="J472" s="9"/>
      <c r="K472" s="9"/>
      <c r="L472" s="9"/>
      <c r="M472" s="9"/>
      <c r="N472" s="9"/>
      <c r="O472" s="9"/>
      <c r="P472" s="9"/>
      <c r="Q472" s="9"/>
      <c r="R472" s="9"/>
      <c r="S472" s="9"/>
      <c r="T472" s="9"/>
      <c r="U472" s="9"/>
      <c r="V472" s="9"/>
      <c r="W472" s="9"/>
      <c r="X472" s="9"/>
      <c r="Y472" s="9"/>
      <c r="Z472" s="27"/>
      <c r="AA472" s="9"/>
      <c r="AB472" s="9"/>
      <c r="AC472" s="9"/>
      <c r="AD472" s="9"/>
      <c r="AE472" s="9"/>
      <c r="AF472" s="9"/>
      <c r="AG472" s="9"/>
      <c r="AH472" s="9"/>
      <c r="AI472" s="19"/>
    </row>
    <row r="473" spans="1:35">
      <c r="A473" s="220"/>
      <c r="B473" s="216">
        <v>40</v>
      </c>
      <c r="C473" s="297" t="s">
        <v>335</v>
      </c>
      <c r="D473" s="14" t="s">
        <v>676</v>
      </c>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c r="AI473" s="19"/>
    </row>
    <row r="474" spans="1:35">
      <c r="A474" s="220"/>
      <c r="B474" s="216"/>
      <c r="C474" s="297"/>
      <c r="D474" s="14" t="s">
        <v>677</v>
      </c>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c r="AI474" s="19"/>
    </row>
    <row r="475" spans="1:35">
      <c r="A475" s="220"/>
      <c r="B475" s="216"/>
      <c r="C475" s="297"/>
      <c r="D475" s="14" t="s">
        <v>678</v>
      </c>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c r="AI475" s="19"/>
    </row>
    <row r="476" spans="1:35">
      <c r="A476" s="220"/>
      <c r="B476" s="216"/>
      <c r="C476" s="297"/>
      <c r="D476" s="14" t="s">
        <v>679</v>
      </c>
      <c r="E476" s="9"/>
      <c r="F476" s="9"/>
      <c r="G476" s="9"/>
      <c r="H476" s="9"/>
      <c r="I476" s="9"/>
      <c r="J476" s="9"/>
      <c r="K476" s="9"/>
      <c r="L476" s="9"/>
      <c r="M476" s="9"/>
      <c r="N476" s="9"/>
      <c r="O476" s="9"/>
      <c r="P476" s="9"/>
      <c r="Q476" s="9"/>
      <c r="R476" s="9"/>
      <c r="S476" s="9"/>
      <c r="T476" s="9"/>
      <c r="U476" s="9"/>
      <c r="V476" s="9"/>
      <c r="W476" s="9"/>
      <c r="X476" s="9"/>
      <c r="Y476" s="9"/>
      <c r="Z476" s="27"/>
      <c r="AA476" s="9"/>
      <c r="AB476" s="9"/>
      <c r="AC476" s="9"/>
      <c r="AD476" s="9"/>
      <c r="AE476" s="9"/>
      <c r="AF476" s="9"/>
      <c r="AG476" s="9"/>
      <c r="AH476" s="9"/>
      <c r="AI476" s="19"/>
    </row>
    <row r="477" spans="1:35">
      <c r="A477" s="220"/>
      <c r="B477" s="216">
        <v>41</v>
      </c>
      <c r="C477" s="297" t="s">
        <v>339</v>
      </c>
      <c r="D477" s="14" t="s">
        <v>676</v>
      </c>
      <c r="E477" s="9"/>
      <c r="F477" s="9"/>
      <c r="G477" s="9"/>
      <c r="H477" s="9"/>
      <c r="I477" s="9"/>
      <c r="J477" s="9"/>
      <c r="K477" s="9"/>
      <c r="L477" s="9"/>
      <c r="M477" s="9"/>
      <c r="N477" s="9"/>
      <c r="O477" s="9"/>
      <c r="P477" s="9"/>
      <c r="Q477" s="9"/>
      <c r="R477" s="9"/>
      <c r="S477" s="9"/>
      <c r="T477" s="9"/>
      <c r="U477" s="9"/>
      <c r="V477" s="9"/>
      <c r="W477" s="9"/>
      <c r="X477" s="9"/>
      <c r="Y477" s="9"/>
      <c r="Z477" s="27"/>
      <c r="AA477" s="9"/>
      <c r="AB477" s="9"/>
      <c r="AC477" s="9"/>
      <c r="AD477" s="9"/>
      <c r="AE477" s="9"/>
      <c r="AF477" s="9"/>
      <c r="AG477" s="9"/>
      <c r="AH477" s="9"/>
      <c r="AI477" s="19"/>
    </row>
    <row r="478" spans="1:35">
      <c r="A478" s="220"/>
      <c r="B478" s="216"/>
      <c r="C478" s="297"/>
      <c r="D478" s="14" t="s">
        <v>677</v>
      </c>
      <c r="E478" s="9"/>
      <c r="F478" s="9"/>
      <c r="G478" s="9"/>
      <c r="H478" s="9"/>
      <c r="I478" s="9"/>
      <c r="J478" s="9"/>
      <c r="K478" s="9"/>
      <c r="L478" s="9"/>
      <c r="M478" s="9"/>
      <c r="N478" s="9"/>
      <c r="O478" s="9"/>
      <c r="P478" s="9"/>
      <c r="Q478" s="9"/>
      <c r="R478" s="9"/>
      <c r="S478" s="9"/>
      <c r="T478" s="9"/>
      <c r="U478" s="9"/>
      <c r="V478" s="9"/>
      <c r="W478" s="9"/>
      <c r="X478" s="9"/>
      <c r="Y478" s="9"/>
      <c r="Z478" s="27"/>
      <c r="AA478" s="9"/>
      <c r="AB478" s="9"/>
      <c r="AC478" s="9"/>
      <c r="AD478" s="9"/>
      <c r="AE478" s="9"/>
      <c r="AF478" s="9"/>
      <c r="AG478" s="9"/>
      <c r="AH478" s="9"/>
      <c r="AI478" s="19"/>
    </row>
    <row r="479" spans="1:35">
      <c r="A479" s="220"/>
      <c r="B479" s="216"/>
      <c r="C479" s="297"/>
      <c r="D479" s="14" t="s">
        <v>678</v>
      </c>
      <c r="E479" s="9"/>
      <c r="F479" s="9"/>
      <c r="G479" s="9"/>
      <c r="H479" s="9"/>
      <c r="I479" s="9"/>
      <c r="J479" s="9"/>
      <c r="K479" s="9"/>
      <c r="L479" s="9"/>
      <c r="M479" s="9"/>
      <c r="N479" s="9"/>
      <c r="O479" s="9"/>
      <c r="P479" s="9"/>
      <c r="Q479" s="9"/>
      <c r="R479" s="9"/>
      <c r="S479" s="9"/>
      <c r="T479" s="9"/>
      <c r="U479" s="9"/>
      <c r="V479" s="9"/>
      <c r="W479" s="9"/>
      <c r="X479" s="9"/>
      <c r="Y479" s="9"/>
      <c r="Z479" s="27"/>
      <c r="AA479" s="9"/>
      <c r="AB479" s="9"/>
      <c r="AC479" s="9"/>
      <c r="AD479" s="9"/>
      <c r="AE479" s="9"/>
      <c r="AF479" s="9"/>
      <c r="AG479" s="9"/>
      <c r="AH479" s="9"/>
      <c r="AI479" s="19"/>
    </row>
    <row r="480" spans="1:35">
      <c r="A480" s="220"/>
      <c r="B480" s="216"/>
      <c r="C480" s="297"/>
      <c r="D480" s="14" t="s">
        <v>679</v>
      </c>
      <c r="E480" s="9"/>
      <c r="F480" s="9"/>
      <c r="G480" s="9"/>
      <c r="H480" s="9"/>
      <c r="I480" s="9"/>
      <c r="J480" s="9"/>
      <c r="K480" s="9"/>
      <c r="L480" s="9"/>
      <c r="M480" s="9"/>
      <c r="N480" s="9"/>
      <c r="O480" s="9"/>
      <c r="P480" s="9"/>
      <c r="Q480" s="9"/>
      <c r="R480" s="9"/>
      <c r="S480" s="9"/>
      <c r="T480" s="9"/>
      <c r="U480" s="9"/>
      <c r="V480" s="9"/>
      <c r="W480" s="9"/>
      <c r="X480" s="9"/>
      <c r="Y480" s="9"/>
      <c r="Z480" s="27"/>
      <c r="AA480" s="9"/>
      <c r="AB480" s="9"/>
      <c r="AC480" s="9"/>
      <c r="AD480" s="9"/>
      <c r="AE480" s="9"/>
      <c r="AF480" s="9"/>
      <c r="AG480" s="9"/>
      <c r="AH480" s="9"/>
      <c r="AI480" s="19"/>
    </row>
    <row r="481" spans="1:35">
      <c r="A481" s="220"/>
      <c r="B481" s="216">
        <v>42</v>
      </c>
      <c r="C481" s="297" t="s">
        <v>342</v>
      </c>
      <c r="D481" s="14" t="s">
        <v>676</v>
      </c>
      <c r="E481" s="25"/>
      <c r="F481" s="25"/>
      <c r="G481" s="25"/>
      <c r="H481" s="25"/>
      <c r="I481" s="25"/>
      <c r="J481" s="25"/>
      <c r="K481" s="25"/>
      <c r="L481" s="25"/>
      <c r="M481" s="25"/>
      <c r="N481" s="25"/>
      <c r="O481" s="25"/>
      <c r="P481" s="25"/>
      <c r="Q481" s="25"/>
      <c r="R481" s="25"/>
      <c r="S481" s="25"/>
      <c r="T481" s="25"/>
      <c r="U481" s="25"/>
      <c r="V481" s="25"/>
      <c r="W481" s="25"/>
      <c r="X481" s="25"/>
      <c r="Y481" s="25"/>
      <c r="Z481" s="25"/>
      <c r="AA481" s="25"/>
      <c r="AB481" s="25"/>
      <c r="AC481" s="25"/>
      <c r="AD481" s="25"/>
      <c r="AE481" s="25"/>
      <c r="AF481" s="25"/>
      <c r="AG481" s="25"/>
      <c r="AH481" s="31"/>
      <c r="AI481" s="19"/>
    </row>
    <row r="482" spans="1:35">
      <c r="A482" s="220"/>
      <c r="B482" s="216"/>
      <c r="C482" s="297"/>
      <c r="D482" s="14" t="s">
        <v>677</v>
      </c>
      <c r="E482" s="25"/>
      <c r="F482" s="25"/>
      <c r="G482" s="25"/>
      <c r="H482" s="25"/>
      <c r="I482" s="25"/>
      <c r="J482" s="25"/>
      <c r="K482" s="25"/>
      <c r="L482" s="25"/>
      <c r="M482" s="25"/>
      <c r="N482" s="25"/>
      <c r="O482" s="25"/>
      <c r="P482" s="25"/>
      <c r="Q482" s="25"/>
      <c r="R482" s="25"/>
      <c r="S482" s="25"/>
      <c r="T482" s="25"/>
      <c r="U482" s="25"/>
      <c r="V482" s="25"/>
      <c r="W482" s="25"/>
      <c r="X482" s="25"/>
      <c r="Y482" s="25"/>
      <c r="Z482" s="25"/>
      <c r="AA482" s="25"/>
      <c r="AB482" s="25"/>
      <c r="AC482" s="25"/>
      <c r="AD482" s="25"/>
      <c r="AE482" s="25"/>
      <c r="AF482" s="25"/>
      <c r="AG482" s="25"/>
      <c r="AH482" s="31"/>
      <c r="AI482" s="19"/>
    </row>
    <row r="483" spans="1:35">
      <c r="A483" s="220"/>
      <c r="B483" s="216"/>
      <c r="C483" s="297"/>
      <c r="D483" s="14" t="s">
        <v>678</v>
      </c>
      <c r="E483" s="9"/>
      <c r="F483" s="9"/>
      <c r="G483" s="9"/>
      <c r="H483" s="9"/>
      <c r="I483" s="9"/>
      <c r="J483" s="9"/>
      <c r="K483" s="9"/>
      <c r="L483" s="9"/>
      <c r="M483" s="9"/>
      <c r="N483" s="9"/>
      <c r="O483" s="9"/>
      <c r="P483" s="9"/>
      <c r="Q483" s="9"/>
      <c r="R483" s="9"/>
      <c r="S483" s="9"/>
      <c r="T483" s="9"/>
      <c r="U483" s="9"/>
      <c r="V483" s="9"/>
      <c r="W483" s="25"/>
      <c r="X483" s="25"/>
      <c r="Y483" s="25"/>
      <c r="Z483" s="9"/>
      <c r="AA483" s="9"/>
      <c r="AB483" s="9"/>
      <c r="AC483" s="9"/>
      <c r="AD483" s="9"/>
      <c r="AE483" s="9"/>
      <c r="AF483" s="9"/>
      <c r="AG483" s="9"/>
      <c r="AH483" s="9"/>
      <c r="AI483" s="19"/>
    </row>
    <row r="484" spans="1:35">
      <c r="A484" s="220"/>
      <c r="B484" s="216"/>
      <c r="C484" s="297"/>
      <c r="D484" s="14" t="s">
        <v>679</v>
      </c>
      <c r="E484" s="9"/>
      <c r="F484" s="9"/>
      <c r="G484" s="9"/>
      <c r="H484" s="9"/>
      <c r="I484" s="9"/>
      <c r="J484" s="9"/>
      <c r="K484" s="9"/>
      <c r="L484" s="9"/>
      <c r="M484" s="9"/>
      <c r="N484" s="9"/>
      <c r="O484" s="9"/>
      <c r="P484" s="9"/>
      <c r="Q484" s="9"/>
      <c r="R484" s="9"/>
      <c r="S484" s="9"/>
      <c r="T484" s="9"/>
      <c r="U484" s="9"/>
      <c r="V484" s="9"/>
      <c r="W484" s="9"/>
      <c r="X484" s="9"/>
      <c r="Y484" s="9"/>
      <c r="Z484" s="27"/>
      <c r="AA484" s="9"/>
      <c r="AB484" s="9"/>
      <c r="AC484" s="9"/>
      <c r="AD484" s="9"/>
      <c r="AE484" s="9"/>
      <c r="AF484" s="9"/>
      <c r="AG484" s="9"/>
      <c r="AH484" s="9"/>
      <c r="AI484" s="19"/>
    </row>
    <row r="485" spans="1:35">
      <c r="A485" s="220"/>
      <c r="B485" s="216">
        <v>43</v>
      </c>
      <c r="C485" s="297" t="s">
        <v>346</v>
      </c>
      <c r="D485" s="14" t="s">
        <v>676</v>
      </c>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c r="AI485" s="19"/>
    </row>
    <row r="486" spans="1:35">
      <c r="A486" s="220"/>
      <c r="B486" s="216"/>
      <c r="C486" s="297"/>
      <c r="D486" s="14" t="s">
        <v>677</v>
      </c>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c r="AI486" s="19"/>
    </row>
    <row r="487" spans="1:35">
      <c r="A487" s="220"/>
      <c r="B487" s="216"/>
      <c r="C487" s="297"/>
      <c r="D487" s="14" t="s">
        <v>678</v>
      </c>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c r="AI487" s="19"/>
    </row>
    <row r="488" spans="1:35">
      <c r="A488" s="220"/>
      <c r="B488" s="216"/>
      <c r="C488" s="297"/>
      <c r="D488" s="14" t="s">
        <v>679</v>
      </c>
      <c r="E488" s="9"/>
      <c r="F488" s="9"/>
      <c r="G488" s="9"/>
      <c r="H488" s="9"/>
      <c r="I488" s="9"/>
      <c r="J488" s="9"/>
      <c r="K488" s="9"/>
      <c r="L488" s="9"/>
      <c r="M488" s="9"/>
      <c r="N488" s="9"/>
      <c r="O488" s="9"/>
      <c r="P488" s="9"/>
      <c r="Q488" s="9"/>
      <c r="R488" s="9"/>
      <c r="S488" s="9"/>
      <c r="T488" s="9"/>
      <c r="U488" s="9"/>
      <c r="V488" s="9"/>
      <c r="W488" s="9"/>
      <c r="X488" s="9"/>
      <c r="Y488" s="9"/>
      <c r="Z488" s="27"/>
      <c r="AA488" s="9"/>
      <c r="AB488" s="9"/>
      <c r="AC488" s="9"/>
      <c r="AD488" s="9"/>
      <c r="AE488" s="9"/>
      <c r="AF488" s="9"/>
      <c r="AG488" s="9"/>
      <c r="AH488" s="9"/>
      <c r="AI488" s="19"/>
    </row>
    <row r="489" spans="1:35">
      <c r="A489" s="220"/>
      <c r="B489" s="216">
        <v>44</v>
      </c>
      <c r="C489" s="297" t="s">
        <v>349</v>
      </c>
      <c r="D489" s="14" t="s">
        <v>676</v>
      </c>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28"/>
      <c r="AH489" s="28"/>
      <c r="AI489" s="19"/>
    </row>
    <row r="490" spans="1:35">
      <c r="A490" s="220"/>
      <c r="B490" s="216"/>
      <c r="C490" s="297"/>
      <c r="D490" s="14" t="s">
        <v>677</v>
      </c>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28"/>
      <c r="AH490" s="28"/>
      <c r="AI490" s="19"/>
    </row>
    <row r="491" spans="1:35">
      <c r="A491" s="220"/>
      <c r="B491" s="216"/>
      <c r="C491" s="297"/>
      <c r="D491" s="14" t="s">
        <v>678</v>
      </c>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c r="AI491" s="19"/>
    </row>
    <row r="492" spans="1:35">
      <c r="A492" s="220"/>
      <c r="B492" s="216"/>
      <c r="C492" s="297"/>
      <c r="D492" s="14" t="s">
        <v>679</v>
      </c>
      <c r="E492" s="9"/>
      <c r="F492" s="9"/>
      <c r="G492" s="9"/>
      <c r="H492" s="9"/>
      <c r="I492" s="9"/>
      <c r="J492" s="9"/>
      <c r="K492" s="9"/>
      <c r="L492" s="9"/>
      <c r="M492" s="9"/>
      <c r="N492" s="9"/>
      <c r="O492" s="9"/>
      <c r="P492" s="9"/>
      <c r="Q492" s="9"/>
      <c r="R492" s="9"/>
      <c r="S492" s="9"/>
      <c r="T492" s="9"/>
      <c r="U492" s="9"/>
      <c r="V492" s="9"/>
      <c r="W492" s="9"/>
      <c r="X492" s="9"/>
      <c r="Y492" s="9"/>
      <c r="Z492" s="27"/>
      <c r="AA492" s="9"/>
      <c r="AB492" s="9"/>
      <c r="AC492" s="9"/>
      <c r="AD492" s="9"/>
      <c r="AE492" s="9"/>
      <c r="AF492" s="9"/>
      <c r="AG492" s="9"/>
      <c r="AH492" s="9"/>
      <c r="AI492" s="19"/>
    </row>
    <row r="493" spans="1:35">
      <c r="A493" s="220"/>
      <c r="B493" s="216">
        <v>45</v>
      </c>
      <c r="C493" s="297" t="s">
        <v>354</v>
      </c>
      <c r="D493" s="14" t="s">
        <v>676</v>
      </c>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c r="AI493" s="19"/>
    </row>
    <row r="494" spans="1:35">
      <c r="A494" s="220"/>
      <c r="B494" s="216"/>
      <c r="C494" s="297"/>
      <c r="D494" s="14" t="s">
        <v>677</v>
      </c>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c r="AI494" s="19"/>
    </row>
    <row r="495" spans="1:35">
      <c r="A495" s="220"/>
      <c r="B495" s="216"/>
      <c r="C495" s="297"/>
      <c r="D495" s="14" t="s">
        <v>678</v>
      </c>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c r="AI495" s="19"/>
    </row>
    <row r="496" spans="1:35">
      <c r="A496" s="220"/>
      <c r="B496" s="216"/>
      <c r="C496" s="297"/>
      <c r="D496" s="14" t="s">
        <v>679</v>
      </c>
      <c r="E496" s="9"/>
      <c r="F496" s="9"/>
      <c r="G496" s="9"/>
      <c r="H496" s="9"/>
      <c r="I496" s="9"/>
      <c r="J496" s="9"/>
      <c r="K496" s="9"/>
      <c r="L496" s="9"/>
      <c r="M496" s="9"/>
      <c r="N496" s="9"/>
      <c r="O496" s="9"/>
      <c r="P496" s="9"/>
      <c r="Q496" s="9"/>
      <c r="R496" s="9"/>
      <c r="S496" s="9"/>
      <c r="T496" s="9"/>
      <c r="U496" s="9"/>
      <c r="V496" s="9"/>
      <c r="W496" s="9"/>
      <c r="X496" s="9"/>
      <c r="Y496" s="9"/>
      <c r="Z496" s="27"/>
      <c r="AA496" s="9"/>
      <c r="AB496" s="9"/>
      <c r="AC496" s="9"/>
      <c r="AD496" s="9"/>
      <c r="AE496" s="9"/>
      <c r="AF496" s="9"/>
      <c r="AG496" s="9"/>
      <c r="AH496" s="9"/>
      <c r="AI496" s="19"/>
    </row>
    <row r="497" spans="1:35">
      <c r="A497" s="220"/>
      <c r="B497" s="216">
        <v>46</v>
      </c>
      <c r="C497" s="297" t="s">
        <v>358</v>
      </c>
      <c r="D497" s="14" t="s">
        <v>676</v>
      </c>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c r="AI497" s="19"/>
    </row>
    <row r="498" spans="1:35">
      <c r="A498" s="220"/>
      <c r="B498" s="216"/>
      <c r="C498" s="297"/>
      <c r="D498" s="14" t="s">
        <v>677</v>
      </c>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c r="AI498" s="19"/>
    </row>
    <row r="499" spans="1:35">
      <c r="A499" s="220"/>
      <c r="B499" s="216"/>
      <c r="C499" s="297"/>
      <c r="D499" s="14" t="s">
        <v>678</v>
      </c>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c r="AI499" s="19"/>
    </row>
    <row r="500" spans="1:35">
      <c r="A500" s="220"/>
      <c r="B500" s="216"/>
      <c r="C500" s="297"/>
      <c r="D500" s="14" t="s">
        <v>679</v>
      </c>
      <c r="E500" s="13"/>
      <c r="F500" s="13"/>
      <c r="G500" s="13"/>
      <c r="H500" s="13"/>
      <c r="I500" s="13"/>
      <c r="J500" s="13"/>
      <c r="K500" s="13"/>
      <c r="L500" s="13"/>
      <c r="M500" s="13"/>
      <c r="N500" s="13"/>
      <c r="O500" s="13"/>
      <c r="P500" s="13"/>
      <c r="Q500" s="13"/>
      <c r="R500" s="13"/>
      <c r="S500" s="13"/>
      <c r="T500" s="13"/>
      <c r="U500" s="13"/>
      <c r="V500" s="13"/>
      <c r="W500" s="9"/>
      <c r="X500" s="9"/>
      <c r="Y500" s="9"/>
      <c r="Z500" s="27"/>
      <c r="AA500" s="13"/>
      <c r="AB500" s="13"/>
      <c r="AC500" s="13"/>
      <c r="AD500" s="13"/>
      <c r="AE500" s="13"/>
      <c r="AF500" s="13"/>
      <c r="AG500" s="13"/>
      <c r="AH500" s="13"/>
      <c r="AI500" s="19"/>
    </row>
    <row r="501" spans="1:35">
      <c r="A501" s="220"/>
      <c r="B501" s="290" t="s">
        <v>437</v>
      </c>
      <c r="C501" s="294"/>
      <c r="D501" s="14" t="s">
        <v>676</v>
      </c>
      <c r="E501" s="13"/>
      <c r="F501" s="13"/>
      <c r="G501" s="13"/>
      <c r="H501" s="13"/>
      <c r="I501" s="13"/>
      <c r="J501" s="13"/>
      <c r="K501" s="13"/>
      <c r="L501" s="13"/>
      <c r="M501" s="13"/>
      <c r="N501" s="13"/>
      <c r="O501" s="13"/>
      <c r="P501" s="13"/>
      <c r="Q501" s="13"/>
      <c r="R501" s="13"/>
      <c r="S501" s="13"/>
      <c r="T501" s="13"/>
      <c r="U501" s="13"/>
      <c r="V501" s="13"/>
      <c r="W501" s="13"/>
      <c r="X501" s="13"/>
      <c r="Y501" s="13"/>
      <c r="Z501" s="30"/>
      <c r="AA501" s="13"/>
      <c r="AB501" s="13"/>
      <c r="AC501" s="13"/>
      <c r="AD501" s="13"/>
      <c r="AE501" s="13"/>
      <c r="AF501" s="13"/>
      <c r="AG501" s="13"/>
      <c r="AH501" s="13"/>
      <c r="AI501" s="13"/>
    </row>
    <row r="502" spans="1:35">
      <c r="A502" s="220"/>
      <c r="B502" s="291"/>
      <c r="C502" s="295"/>
      <c r="D502" s="14" t="s">
        <v>677</v>
      </c>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row>
    <row r="503" spans="1:35">
      <c r="A503" s="220"/>
      <c r="B503" s="291"/>
      <c r="C503" s="295"/>
      <c r="D503" s="14" t="s">
        <v>678</v>
      </c>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row>
    <row r="504" spans="1:35">
      <c r="A504" s="221"/>
      <c r="B504" s="292"/>
      <c r="C504" s="296"/>
      <c r="D504" s="14" t="s">
        <v>679</v>
      </c>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c r="AI504" s="9"/>
    </row>
    <row r="505" spans="1:35" ht="15">
      <c r="A505" s="222" t="s">
        <v>359</v>
      </c>
      <c r="B505" s="225">
        <v>1</v>
      </c>
      <c r="C505" s="225" t="s">
        <v>360</v>
      </c>
      <c r="D505" s="14" t="s">
        <v>676</v>
      </c>
      <c r="E505" s="29"/>
      <c r="F505" s="29"/>
      <c r="G505" s="29"/>
      <c r="H505" s="29"/>
      <c r="I505" s="29"/>
      <c r="J505" s="29"/>
      <c r="K505" s="29"/>
      <c r="L505" s="29"/>
      <c r="M505" s="29"/>
      <c r="N505" s="29"/>
      <c r="O505" s="29"/>
      <c r="P505" s="29"/>
      <c r="Q505" s="29"/>
      <c r="R505" s="29"/>
      <c r="S505" s="29"/>
      <c r="T505" s="29"/>
      <c r="U505" s="29"/>
      <c r="V505" s="29"/>
      <c r="W505" s="29"/>
      <c r="X505" s="29"/>
      <c r="Y505" s="29"/>
      <c r="Z505" s="29"/>
      <c r="AA505" s="29"/>
      <c r="AB505" s="29"/>
      <c r="AC505" s="29"/>
      <c r="AD505" s="29"/>
      <c r="AE505" s="29"/>
      <c r="AF505" s="29"/>
      <c r="AG505" s="29"/>
      <c r="AH505" s="29"/>
      <c r="AI505" s="32"/>
    </row>
    <row r="506" spans="1:35" ht="15">
      <c r="A506" s="223"/>
      <c r="B506" s="293"/>
      <c r="C506" s="293"/>
      <c r="D506" s="14" t="s">
        <v>677</v>
      </c>
      <c r="E506" s="29"/>
      <c r="F506" s="29"/>
      <c r="G506" s="29"/>
      <c r="H506" s="29"/>
      <c r="I506" s="29"/>
      <c r="J506" s="29"/>
      <c r="K506" s="29"/>
      <c r="L506" s="29"/>
      <c r="M506" s="29"/>
      <c r="N506" s="29"/>
      <c r="O506" s="29"/>
      <c r="P506" s="29"/>
      <c r="Q506" s="29"/>
      <c r="R506" s="29"/>
      <c r="S506" s="29"/>
      <c r="T506" s="29"/>
      <c r="U506" s="29"/>
      <c r="V506" s="29"/>
      <c r="W506" s="29"/>
      <c r="X506" s="29"/>
      <c r="Y506" s="29"/>
      <c r="Z506" s="29"/>
      <c r="AA506" s="29"/>
      <c r="AB506" s="29"/>
      <c r="AC506" s="29"/>
      <c r="AD506" s="29"/>
      <c r="AE506" s="29"/>
      <c r="AF506" s="29"/>
      <c r="AG506" s="29"/>
      <c r="AH506" s="29"/>
      <c r="AI506" s="32"/>
    </row>
    <row r="507" spans="1:35" ht="15">
      <c r="A507" s="223"/>
      <c r="B507" s="293"/>
      <c r="C507" s="293"/>
      <c r="D507" s="14" t="s">
        <v>678</v>
      </c>
      <c r="E507" s="29"/>
      <c r="F507" s="29"/>
      <c r="G507" s="29"/>
      <c r="H507" s="29"/>
      <c r="I507" s="29"/>
      <c r="J507" s="29"/>
      <c r="K507" s="29"/>
      <c r="L507" s="29"/>
      <c r="M507" s="29"/>
      <c r="N507" s="29"/>
      <c r="O507" s="29"/>
      <c r="P507" s="29"/>
      <c r="Q507" s="29"/>
      <c r="R507" s="29"/>
      <c r="S507" s="29"/>
      <c r="T507" s="29"/>
      <c r="U507" s="29"/>
      <c r="V507" s="29"/>
      <c r="W507" s="29"/>
      <c r="X507" s="29"/>
      <c r="Y507" s="29"/>
      <c r="Z507" s="29"/>
      <c r="AA507" s="29"/>
      <c r="AB507" s="29"/>
      <c r="AC507" s="29"/>
      <c r="AD507" s="29"/>
      <c r="AE507" s="29"/>
      <c r="AF507" s="29"/>
      <c r="AG507" s="29"/>
      <c r="AH507" s="29"/>
      <c r="AI507" s="32"/>
    </row>
    <row r="508" spans="1:35" ht="15">
      <c r="A508" s="223"/>
      <c r="B508" s="226"/>
      <c r="C508" s="226"/>
      <c r="D508" s="14" t="s">
        <v>679</v>
      </c>
      <c r="E508" s="29"/>
      <c r="F508" s="29"/>
      <c r="G508" s="29"/>
      <c r="H508" s="29"/>
      <c r="I508" s="29"/>
      <c r="J508" s="29"/>
      <c r="K508" s="29"/>
      <c r="L508" s="29"/>
      <c r="M508" s="29"/>
      <c r="N508" s="29"/>
      <c r="O508" s="29"/>
      <c r="P508" s="29"/>
      <c r="Q508" s="29"/>
      <c r="R508" s="29"/>
      <c r="S508" s="29"/>
      <c r="T508" s="29"/>
      <c r="U508" s="29"/>
      <c r="V508" s="29"/>
      <c r="W508" s="29"/>
      <c r="X508" s="29"/>
      <c r="Y508" s="29"/>
      <c r="Z508" s="29"/>
      <c r="AA508" s="29"/>
      <c r="AB508" s="29"/>
      <c r="AC508" s="29"/>
      <c r="AD508" s="29"/>
      <c r="AE508" s="29"/>
      <c r="AF508" s="29"/>
      <c r="AG508" s="29"/>
      <c r="AH508" s="29"/>
      <c r="AI508" s="32"/>
    </row>
    <row r="509" spans="1:35" ht="15">
      <c r="A509" s="223"/>
      <c r="B509" s="225">
        <v>2</v>
      </c>
      <c r="C509" s="225" t="s">
        <v>362</v>
      </c>
      <c r="D509" s="14" t="s">
        <v>676</v>
      </c>
      <c r="E509" s="29"/>
      <c r="F509" s="29"/>
      <c r="G509" s="29"/>
      <c r="H509" s="29"/>
      <c r="I509" s="29"/>
      <c r="J509" s="29"/>
      <c r="K509" s="29"/>
      <c r="L509" s="29"/>
      <c r="M509" s="29"/>
      <c r="N509" s="29"/>
      <c r="O509" s="29"/>
      <c r="P509" s="29"/>
      <c r="Q509" s="29"/>
      <c r="R509" s="29"/>
      <c r="S509" s="29"/>
      <c r="T509" s="29"/>
      <c r="U509" s="29"/>
      <c r="V509" s="29"/>
      <c r="W509" s="29"/>
      <c r="X509" s="29"/>
      <c r="Y509" s="29"/>
      <c r="Z509" s="29"/>
      <c r="AA509" s="29"/>
      <c r="AB509" s="29"/>
      <c r="AC509" s="29"/>
      <c r="AD509" s="29"/>
      <c r="AE509" s="29"/>
      <c r="AF509" s="29"/>
      <c r="AG509" s="29"/>
      <c r="AH509" s="29"/>
      <c r="AI509" s="32"/>
    </row>
    <row r="510" spans="1:35" ht="15">
      <c r="A510" s="223"/>
      <c r="B510" s="293"/>
      <c r="C510" s="293"/>
      <c r="D510" s="14" t="s">
        <v>677</v>
      </c>
      <c r="E510" s="29"/>
      <c r="F510" s="29"/>
      <c r="G510" s="29"/>
      <c r="H510" s="29"/>
      <c r="I510" s="29"/>
      <c r="J510" s="29"/>
      <c r="K510" s="29"/>
      <c r="L510" s="29"/>
      <c r="M510" s="29"/>
      <c r="N510" s="29"/>
      <c r="O510" s="29"/>
      <c r="P510" s="29"/>
      <c r="Q510" s="29"/>
      <c r="R510" s="29"/>
      <c r="S510" s="29"/>
      <c r="T510" s="29"/>
      <c r="U510" s="29"/>
      <c r="V510" s="29"/>
      <c r="W510" s="29"/>
      <c r="X510" s="29"/>
      <c r="Y510" s="29"/>
      <c r="Z510" s="29"/>
      <c r="AA510" s="29"/>
      <c r="AB510" s="29"/>
      <c r="AC510" s="29"/>
      <c r="AD510" s="29"/>
      <c r="AE510" s="29"/>
      <c r="AF510" s="29"/>
      <c r="AG510" s="29"/>
      <c r="AH510" s="29"/>
      <c r="AI510" s="32"/>
    </row>
    <row r="511" spans="1:35" ht="15">
      <c r="A511" s="223"/>
      <c r="B511" s="293"/>
      <c r="C511" s="293"/>
      <c r="D511" s="14" t="s">
        <v>678</v>
      </c>
      <c r="E511" s="29"/>
      <c r="F511" s="29"/>
      <c r="G511" s="29"/>
      <c r="H511" s="29"/>
      <c r="I511" s="29"/>
      <c r="J511" s="29"/>
      <c r="K511" s="29"/>
      <c r="L511" s="29"/>
      <c r="M511" s="29"/>
      <c r="N511" s="29"/>
      <c r="O511" s="29"/>
      <c r="P511" s="29"/>
      <c r="Q511" s="29"/>
      <c r="R511" s="29"/>
      <c r="S511" s="29"/>
      <c r="T511" s="29"/>
      <c r="U511" s="29"/>
      <c r="V511" s="29"/>
      <c r="W511" s="29"/>
      <c r="X511" s="29"/>
      <c r="Y511" s="29"/>
      <c r="Z511" s="29"/>
      <c r="AA511" s="29"/>
      <c r="AB511" s="29"/>
      <c r="AC511" s="29"/>
      <c r="AD511" s="29"/>
      <c r="AE511" s="29"/>
      <c r="AF511" s="29"/>
      <c r="AG511" s="29"/>
      <c r="AH511" s="29"/>
      <c r="AI511" s="32"/>
    </row>
    <row r="512" spans="1:35" ht="15">
      <c r="A512" s="223"/>
      <c r="B512" s="226"/>
      <c r="C512" s="226"/>
      <c r="D512" s="14" t="s">
        <v>679</v>
      </c>
      <c r="E512" s="29"/>
      <c r="F512" s="29"/>
      <c r="G512" s="29"/>
      <c r="H512" s="29"/>
      <c r="I512" s="29"/>
      <c r="J512" s="29"/>
      <c r="K512" s="29"/>
      <c r="L512" s="29"/>
      <c r="M512" s="29"/>
      <c r="N512" s="29"/>
      <c r="O512" s="29"/>
      <c r="P512" s="29"/>
      <c r="Q512" s="29"/>
      <c r="R512" s="29"/>
      <c r="S512" s="29"/>
      <c r="T512" s="29"/>
      <c r="U512" s="29"/>
      <c r="V512" s="29"/>
      <c r="W512" s="29"/>
      <c r="X512" s="29"/>
      <c r="Y512" s="29"/>
      <c r="Z512" s="29"/>
      <c r="AA512" s="29"/>
      <c r="AB512" s="29"/>
      <c r="AC512" s="29"/>
      <c r="AD512" s="29"/>
      <c r="AE512" s="29"/>
      <c r="AF512" s="29"/>
      <c r="AG512" s="29"/>
      <c r="AH512" s="29"/>
      <c r="AI512" s="32"/>
    </row>
    <row r="513" spans="1:35" ht="15">
      <c r="A513" s="223"/>
      <c r="B513" s="225">
        <v>3</v>
      </c>
      <c r="C513" s="225" t="s">
        <v>364</v>
      </c>
      <c r="D513" s="14" t="s">
        <v>676</v>
      </c>
      <c r="E513" s="29"/>
      <c r="F513" s="29"/>
      <c r="G513" s="29"/>
      <c r="H513" s="29"/>
      <c r="I513" s="29"/>
      <c r="J513" s="29"/>
      <c r="K513" s="29"/>
      <c r="L513" s="29"/>
      <c r="M513" s="29"/>
      <c r="N513" s="29"/>
      <c r="O513" s="29"/>
      <c r="P513" s="29"/>
      <c r="Q513" s="29"/>
      <c r="R513" s="29"/>
      <c r="S513" s="29"/>
      <c r="T513" s="29"/>
      <c r="U513" s="29"/>
      <c r="V513" s="29"/>
      <c r="W513" s="39"/>
      <c r="X513" s="39"/>
      <c r="Y513" s="39"/>
      <c r="Z513" s="29"/>
      <c r="AA513" s="29"/>
      <c r="AB513" s="29"/>
      <c r="AC513" s="29"/>
      <c r="AD513" s="29"/>
      <c r="AE513" s="29"/>
      <c r="AF513" s="29"/>
      <c r="AG513" s="29"/>
      <c r="AH513" s="29"/>
      <c r="AI513" s="32"/>
    </row>
    <row r="514" spans="1:35" ht="15">
      <c r="A514" s="223"/>
      <c r="B514" s="293"/>
      <c r="C514" s="293"/>
      <c r="D514" s="14" t="s">
        <v>677</v>
      </c>
      <c r="E514" s="29"/>
      <c r="F514" s="29"/>
      <c r="G514" s="29"/>
      <c r="H514" s="29"/>
      <c r="I514" s="29"/>
      <c r="J514" s="29"/>
      <c r="K514" s="29"/>
      <c r="L514" s="29"/>
      <c r="M514" s="29"/>
      <c r="N514" s="29"/>
      <c r="O514" s="29"/>
      <c r="P514" s="29"/>
      <c r="Q514" s="29"/>
      <c r="R514" s="29"/>
      <c r="S514" s="29"/>
      <c r="T514" s="29"/>
      <c r="U514" s="29"/>
      <c r="V514" s="29"/>
      <c r="W514" s="39"/>
      <c r="X514" s="39"/>
      <c r="Y514" s="39"/>
      <c r="Z514" s="29"/>
      <c r="AA514" s="29"/>
      <c r="AB514" s="29"/>
      <c r="AC514" s="29"/>
      <c r="AD514" s="29"/>
      <c r="AE514" s="29"/>
      <c r="AF514" s="29"/>
      <c r="AG514" s="29"/>
      <c r="AH514" s="29"/>
      <c r="AI514" s="32"/>
    </row>
    <row r="515" spans="1:35" ht="15">
      <c r="A515" s="223"/>
      <c r="B515" s="293"/>
      <c r="C515" s="293"/>
      <c r="D515" s="14" t="s">
        <v>678</v>
      </c>
      <c r="E515" s="29"/>
      <c r="F515" s="29"/>
      <c r="G515" s="29"/>
      <c r="H515" s="29"/>
      <c r="I515" s="29"/>
      <c r="J515" s="29"/>
      <c r="K515" s="29"/>
      <c r="L515" s="29"/>
      <c r="M515" s="29"/>
      <c r="N515" s="29"/>
      <c r="O515" s="29"/>
      <c r="P515" s="29"/>
      <c r="Q515" s="29"/>
      <c r="R515" s="29"/>
      <c r="S515" s="29"/>
      <c r="T515" s="29"/>
      <c r="U515" s="29"/>
      <c r="V515" s="29"/>
      <c r="W515" s="29"/>
      <c r="X515" s="29"/>
      <c r="Y515" s="29"/>
      <c r="Z515" s="29"/>
      <c r="AA515" s="29"/>
      <c r="AB515" s="29"/>
      <c r="AC515" s="29"/>
      <c r="AD515" s="29"/>
      <c r="AE515" s="29"/>
      <c r="AF515" s="29"/>
      <c r="AG515" s="29"/>
      <c r="AH515" s="29"/>
      <c r="AI515" s="32"/>
    </row>
    <row r="516" spans="1:35" ht="15">
      <c r="A516" s="223"/>
      <c r="B516" s="226"/>
      <c r="C516" s="226"/>
      <c r="D516" s="14" t="s">
        <v>679</v>
      </c>
      <c r="E516" s="29"/>
      <c r="F516" s="29"/>
      <c r="G516" s="29"/>
      <c r="H516" s="29"/>
      <c r="I516" s="29"/>
      <c r="J516" s="29"/>
      <c r="K516" s="29"/>
      <c r="L516" s="29"/>
      <c r="M516" s="29"/>
      <c r="N516" s="29"/>
      <c r="O516" s="29"/>
      <c r="P516" s="29"/>
      <c r="Q516" s="29"/>
      <c r="R516" s="29"/>
      <c r="S516" s="29"/>
      <c r="T516" s="29"/>
      <c r="U516" s="29"/>
      <c r="V516" s="29"/>
      <c r="W516" s="29"/>
      <c r="X516" s="29"/>
      <c r="Y516" s="29"/>
      <c r="Z516" s="29"/>
      <c r="AA516" s="29"/>
      <c r="AB516" s="29"/>
      <c r="AC516" s="29"/>
      <c r="AD516" s="29"/>
      <c r="AE516" s="29"/>
      <c r="AF516" s="29"/>
      <c r="AG516" s="29"/>
      <c r="AH516" s="29"/>
      <c r="AI516" s="32"/>
    </row>
    <row r="517" spans="1:35" ht="15">
      <c r="A517" s="223"/>
      <c r="B517" s="225">
        <v>4</v>
      </c>
      <c r="C517" s="225" t="s">
        <v>368</v>
      </c>
      <c r="D517" s="14" t="s">
        <v>676</v>
      </c>
      <c r="E517" s="29"/>
      <c r="F517" s="29"/>
      <c r="G517" s="29"/>
      <c r="H517" s="29"/>
      <c r="I517" s="29"/>
      <c r="J517" s="29"/>
      <c r="K517" s="29"/>
      <c r="L517" s="29"/>
      <c r="M517" s="29"/>
      <c r="N517" s="29"/>
      <c r="O517" s="29"/>
      <c r="P517" s="29"/>
      <c r="Q517" s="29"/>
      <c r="R517" s="29"/>
      <c r="S517" s="29"/>
      <c r="T517" s="29"/>
      <c r="U517" s="29"/>
      <c r="V517" s="29"/>
      <c r="W517" s="29"/>
      <c r="X517" s="29"/>
      <c r="Y517" s="29"/>
      <c r="Z517" s="29"/>
      <c r="AA517" s="29"/>
      <c r="AB517" s="29"/>
      <c r="AC517" s="29"/>
      <c r="AD517" s="29"/>
      <c r="AE517" s="29"/>
      <c r="AF517" s="29"/>
      <c r="AG517" s="29"/>
      <c r="AH517" s="29"/>
      <c r="AI517" s="32"/>
    </row>
    <row r="518" spans="1:35" ht="15">
      <c r="A518" s="223"/>
      <c r="B518" s="293"/>
      <c r="C518" s="293"/>
      <c r="D518" s="14" t="s">
        <v>677</v>
      </c>
      <c r="E518" s="29"/>
      <c r="F518" s="29"/>
      <c r="G518" s="29"/>
      <c r="H518" s="29"/>
      <c r="I518" s="29"/>
      <c r="J518" s="29"/>
      <c r="K518" s="29"/>
      <c r="L518" s="29"/>
      <c r="M518" s="29"/>
      <c r="N518" s="29"/>
      <c r="O518" s="29"/>
      <c r="P518" s="29"/>
      <c r="Q518" s="29"/>
      <c r="R518" s="29"/>
      <c r="S518" s="29"/>
      <c r="T518" s="29"/>
      <c r="U518" s="29"/>
      <c r="V518" s="29"/>
      <c r="W518" s="29"/>
      <c r="X518" s="29"/>
      <c r="Y518" s="29"/>
      <c r="Z518" s="29"/>
      <c r="AA518" s="29"/>
      <c r="AB518" s="29"/>
      <c r="AC518" s="29"/>
      <c r="AD518" s="29"/>
      <c r="AE518" s="29"/>
      <c r="AF518" s="29"/>
      <c r="AG518" s="29"/>
      <c r="AH518" s="29"/>
      <c r="AI518" s="32"/>
    </row>
    <row r="519" spans="1:35" ht="15">
      <c r="A519" s="223"/>
      <c r="B519" s="293"/>
      <c r="C519" s="293"/>
      <c r="D519" s="14" t="s">
        <v>678</v>
      </c>
      <c r="E519" s="29"/>
      <c r="F519" s="29"/>
      <c r="G519" s="29"/>
      <c r="H519" s="29"/>
      <c r="I519" s="29"/>
      <c r="J519" s="29"/>
      <c r="K519" s="29"/>
      <c r="L519" s="29"/>
      <c r="M519" s="29"/>
      <c r="N519" s="29"/>
      <c r="O519" s="29"/>
      <c r="P519" s="29"/>
      <c r="Q519" s="29"/>
      <c r="R519" s="29"/>
      <c r="S519" s="29"/>
      <c r="T519" s="29"/>
      <c r="U519" s="29"/>
      <c r="V519" s="29"/>
      <c r="W519" s="29"/>
      <c r="X519" s="29"/>
      <c r="Y519" s="29"/>
      <c r="Z519" s="29"/>
      <c r="AA519" s="29"/>
      <c r="AB519" s="29"/>
      <c r="AC519" s="29"/>
      <c r="AD519" s="29"/>
      <c r="AE519" s="29"/>
      <c r="AF519" s="29"/>
      <c r="AG519" s="29"/>
      <c r="AH519" s="29"/>
      <c r="AI519" s="32"/>
    </row>
    <row r="520" spans="1:35" ht="15">
      <c r="A520" s="223"/>
      <c r="B520" s="226"/>
      <c r="C520" s="226"/>
      <c r="D520" s="14" t="s">
        <v>679</v>
      </c>
      <c r="E520" s="29"/>
      <c r="F520" s="29"/>
      <c r="G520" s="29"/>
      <c r="H520" s="29"/>
      <c r="I520" s="29"/>
      <c r="J520" s="29"/>
      <c r="K520" s="29"/>
      <c r="L520" s="29"/>
      <c r="M520" s="29"/>
      <c r="N520" s="29"/>
      <c r="O520" s="29"/>
      <c r="P520" s="29"/>
      <c r="Q520" s="29"/>
      <c r="R520" s="29"/>
      <c r="S520" s="29"/>
      <c r="T520" s="29"/>
      <c r="U520" s="29"/>
      <c r="V520" s="29"/>
      <c r="W520" s="29"/>
      <c r="X520" s="29"/>
      <c r="Y520" s="29"/>
      <c r="Z520" s="29"/>
      <c r="AA520" s="29"/>
      <c r="AB520" s="29"/>
      <c r="AC520" s="29"/>
      <c r="AD520" s="29"/>
      <c r="AE520" s="29"/>
      <c r="AF520" s="29"/>
      <c r="AG520" s="29"/>
      <c r="AH520" s="29"/>
      <c r="AI520" s="32"/>
    </row>
    <row r="521" spans="1:35" ht="15">
      <c r="A521" s="223"/>
      <c r="B521" s="225">
        <v>5</v>
      </c>
      <c r="C521" s="225" t="s">
        <v>370</v>
      </c>
      <c r="D521" s="14" t="s">
        <v>676</v>
      </c>
      <c r="E521" s="33"/>
      <c r="F521" s="33"/>
      <c r="G521" s="33"/>
      <c r="H521" s="33"/>
      <c r="I521" s="33"/>
      <c r="J521" s="33"/>
      <c r="K521" s="33"/>
      <c r="L521" s="33"/>
      <c r="M521" s="33"/>
      <c r="N521" s="33"/>
      <c r="O521" s="33"/>
      <c r="P521" s="33"/>
      <c r="Q521" s="33"/>
      <c r="R521" s="33"/>
      <c r="S521" s="33"/>
      <c r="T521" s="33"/>
      <c r="U521" s="33"/>
      <c r="V521" s="33"/>
      <c r="W521" s="33"/>
      <c r="X521" s="33"/>
      <c r="Y521" s="33"/>
      <c r="Z521" s="33"/>
      <c r="AA521" s="33"/>
      <c r="AB521" s="33"/>
      <c r="AC521" s="33"/>
      <c r="AD521" s="33"/>
      <c r="AE521" s="33"/>
      <c r="AF521" s="33"/>
      <c r="AG521" s="33"/>
      <c r="AH521" s="33"/>
      <c r="AI521" s="32"/>
    </row>
    <row r="522" spans="1:35" ht="15">
      <c r="A522" s="223"/>
      <c r="B522" s="293"/>
      <c r="C522" s="293"/>
      <c r="D522" s="14" t="s">
        <v>677</v>
      </c>
      <c r="E522" s="33"/>
      <c r="F522" s="33"/>
      <c r="G522" s="33"/>
      <c r="H522" s="33"/>
      <c r="I522" s="33"/>
      <c r="J522" s="33"/>
      <c r="K522" s="33"/>
      <c r="L522" s="33"/>
      <c r="M522" s="33"/>
      <c r="N522" s="33"/>
      <c r="O522" s="33"/>
      <c r="P522" s="33"/>
      <c r="Q522" s="33"/>
      <c r="R522" s="33"/>
      <c r="S522" s="33"/>
      <c r="T522" s="33"/>
      <c r="U522" s="33"/>
      <c r="V522" s="33"/>
      <c r="W522" s="33"/>
      <c r="X522" s="33"/>
      <c r="Y522" s="33"/>
      <c r="Z522" s="33"/>
      <c r="AA522" s="33"/>
      <c r="AB522" s="33"/>
      <c r="AC522" s="33"/>
      <c r="AD522" s="33"/>
      <c r="AE522" s="33"/>
      <c r="AF522" s="33"/>
      <c r="AG522" s="33"/>
      <c r="AH522" s="33"/>
      <c r="AI522" s="32"/>
    </row>
    <row r="523" spans="1:35" ht="15">
      <c r="A523" s="223"/>
      <c r="B523" s="293"/>
      <c r="C523" s="293"/>
      <c r="D523" s="14" t="s">
        <v>678</v>
      </c>
      <c r="E523" s="33"/>
      <c r="F523" s="33"/>
      <c r="G523" s="33"/>
      <c r="H523" s="33"/>
      <c r="I523" s="33"/>
      <c r="J523" s="33"/>
      <c r="K523" s="33"/>
      <c r="L523" s="33"/>
      <c r="M523" s="33"/>
      <c r="N523" s="33"/>
      <c r="O523" s="33"/>
      <c r="P523" s="33"/>
      <c r="Q523" s="33"/>
      <c r="R523" s="33"/>
      <c r="S523" s="33"/>
      <c r="T523" s="33"/>
      <c r="U523" s="33"/>
      <c r="V523" s="33"/>
      <c r="W523" s="33"/>
      <c r="X523" s="33"/>
      <c r="Y523" s="33"/>
      <c r="Z523" s="33"/>
      <c r="AA523" s="33"/>
      <c r="AB523" s="33"/>
      <c r="AC523" s="33"/>
      <c r="AD523" s="33"/>
      <c r="AE523" s="33"/>
      <c r="AF523" s="33"/>
      <c r="AG523" s="33"/>
      <c r="AH523" s="33"/>
      <c r="AI523" s="32"/>
    </row>
    <row r="524" spans="1:35" ht="15">
      <c r="A524" s="223"/>
      <c r="B524" s="226"/>
      <c r="C524" s="226"/>
      <c r="D524" s="14" t="s">
        <v>679</v>
      </c>
      <c r="E524" s="29"/>
      <c r="F524" s="29"/>
      <c r="G524" s="29"/>
      <c r="H524" s="33"/>
      <c r="I524" s="29"/>
      <c r="J524" s="29"/>
      <c r="K524" s="29"/>
      <c r="L524" s="29"/>
      <c r="M524" s="29"/>
      <c r="N524" s="29"/>
      <c r="O524" s="29"/>
      <c r="P524" s="29"/>
      <c r="Q524" s="29"/>
      <c r="R524" s="29"/>
      <c r="S524" s="29"/>
      <c r="T524" s="29"/>
      <c r="U524" s="29"/>
      <c r="V524" s="29"/>
      <c r="W524" s="29"/>
      <c r="X524" s="29"/>
      <c r="Y524" s="29"/>
      <c r="Z524" s="33"/>
      <c r="AA524" s="29"/>
      <c r="AB524" s="29"/>
      <c r="AC524" s="29"/>
      <c r="AD524" s="29"/>
      <c r="AE524" s="29"/>
      <c r="AF524" s="29"/>
      <c r="AG524" s="29"/>
      <c r="AH524" s="29"/>
      <c r="AI524" s="32"/>
    </row>
    <row r="525" spans="1:35" ht="15">
      <c r="A525" s="223"/>
      <c r="B525" s="225">
        <v>6</v>
      </c>
      <c r="C525" s="225" t="s">
        <v>374</v>
      </c>
      <c r="D525" s="14" t="s">
        <v>676</v>
      </c>
      <c r="E525" s="34"/>
      <c r="F525" s="34"/>
      <c r="G525" s="34"/>
      <c r="H525" s="34"/>
      <c r="I525" s="34"/>
      <c r="J525" s="34"/>
      <c r="K525" s="34"/>
      <c r="L525" s="34"/>
      <c r="M525" s="34"/>
      <c r="N525" s="34"/>
      <c r="O525" s="34"/>
      <c r="P525" s="34"/>
      <c r="Q525" s="34"/>
      <c r="R525" s="34"/>
      <c r="S525" s="34"/>
      <c r="T525" s="34"/>
      <c r="U525" s="34"/>
      <c r="V525" s="34"/>
      <c r="W525" s="34"/>
      <c r="X525" s="34"/>
      <c r="Y525" s="34"/>
      <c r="Z525" s="40"/>
      <c r="AA525" s="34"/>
      <c r="AB525" s="34"/>
      <c r="AC525" s="34"/>
      <c r="AD525" s="34"/>
      <c r="AE525" s="34"/>
      <c r="AF525" s="34"/>
      <c r="AG525" s="34"/>
      <c r="AH525" s="34"/>
      <c r="AI525" s="32"/>
    </row>
    <row r="526" spans="1:35" ht="15">
      <c r="A526" s="223"/>
      <c r="B526" s="293"/>
      <c r="C526" s="293"/>
      <c r="D526" s="14" t="s">
        <v>677</v>
      </c>
      <c r="E526" s="34"/>
      <c r="F526" s="34"/>
      <c r="G526" s="34"/>
      <c r="H526" s="34"/>
      <c r="I526" s="34"/>
      <c r="J526" s="34"/>
      <c r="K526" s="34"/>
      <c r="L526" s="34"/>
      <c r="M526" s="34"/>
      <c r="N526" s="34"/>
      <c r="O526" s="34"/>
      <c r="P526" s="34"/>
      <c r="Q526" s="34"/>
      <c r="R526" s="34"/>
      <c r="S526" s="34"/>
      <c r="T526" s="34"/>
      <c r="U526" s="34"/>
      <c r="V526" s="34"/>
      <c r="W526" s="34"/>
      <c r="X526" s="34"/>
      <c r="Y526" s="34"/>
      <c r="Z526" s="40"/>
      <c r="AA526" s="34"/>
      <c r="AB526" s="34"/>
      <c r="AC526" s="34"/>
      <c r="AD526" s="34"/>
      <c r="AE526" s="34"/>
      <c r="AF526" s="34"/>
      <c r="AG526" s="34"/>
      <c r="AH526" s="34"/>
      <c r="AI526" s="32"/>
    </row>
    <row r="527" spans="1:35" ht="15">
      <c r="A527" s="223"/>
      <c r="B527" s="293"/>
      <c r="C527" s="293"/>
      <c r="D527" s="14" t="s">
        <v>678</v>
      </c>
      <c r="E527" s="29"/>
      <c r="F527" s="29"/>
      <c r="G527" s="29"/>
      <c r="H527" s="29"/>
      <c r="I527" s="29"/>
      <c r="J527" s="29"/>
      <c r="K527" s="29"/>
      <c r="L527" s="29"/>
      <c r="M527" s="29"/>
      <c r="N527" s="29"/>
      <c r="O527" s="29"/>
      <c r="P527" s="29"/>
      <c r="Q527" s="29"/>
      <c r="R527" s="29"/>
      <c r="S527" s="29"/>
      <c r="T527" s="29"/>
      <c r="U527" s="29"/>
      <c r="V527" s="29"/>
      <c r="W527" s="29"/>
      <c r="X527" s="29"/>
      <c r="Y527" s="29"/>
      <c r="Z527" s="38"/>
      <c r="AA527" s="29"/>
      <c r="AB527" s="29"/>
      <c r="AC527" s="29"/>
      <c r="AD527" s="29"/>
      <c r="AE527" s="29"/>
      <c r="AF527" s="29"/>
      <c r="AG527" s="29"/>
      <c r="AH527" s="29"/>
      <c r="AI527" s="32"/>
    </row>
    <row r="528" spans="1:35" ht="15">
      <c r="A528" s="223"/>
      <c r="B528" s="293"/>
      <c r="C528" s="226"/>
      <c r="D528" s="14" t="s">
        <v>679</v>
      </c>
      <c r="E528" s="29"/>
      <c r="F528" s="29"/>
      <c r="G528" s="29"/>
      <c r="H528" s="29"/>
      <c r="I528" s="29"/>
      <c r="J528" s="29"/>
      <c r="K528" s="29"/>
      <c r="L528" s="29"/>
      <c r="M528" s="29"/>
      <c r="N528" s="29"/>
      <c r="O528" s="38"/>
      <c r="P528" s="29"/>
      <c r="Q528" s="29"/>
      <c r="R528" s="29"/>
      <c r="S528" s="29"/>
      <c r="T528" s="29"/>
      <c r="U528" s="29"/>
      <c r="V528" s="29"/>
      <c r="W528" s="29"/>
      <c r="X528" s="29"/>
      <c r="Y528" s="29"/>
      <c r="Z528" s="38"/>
      <c r="AA528" s="29"/>
      <c r="AB528" s="29"/>
      <c r="AC528" s="29"/>
      <c r="AD528" s="29"/>
      <c r="AE528" s="29"/>
      <c r="AF528" s="29"/>
      <c r="AG528" s="29"/>
      <c r="AH528" s="29"/>
      <c r="AI528" s="32"/>
    </row>
    <row r="529" spans="1:35" ht="15">
      <c r="A529" s="223"/>
      <c r="B529" s="293"/>
      <c r="C529" s="225" t="s">
        <v>376</v>
      </c>
      <c r="D529" s="14" t="s">
        <v>676</v>
      </c>
      <c r="E529" s="35"/>
      <c r="F529" s="35"/>
      <c r="G529" s="35"/>
      <c r="H529" s="35"/>
      <c r="I529" s="35"/>
      <c r="J529" s="35"/>
      <c r="K529" s="35"/>
      <c r="L529" s="35"/>
      <c r="M529" s="35"/>
      <c r="N529" s="35"/>
      <c r="O529" s="35"/>
      <c r="P529" s="35"/>
      <c r="Q529" s="35"/>
      <c r="R529" s="35"/>
      <c r="S529" s="35"/>
      <c r="T529" s="35"/>
      <c r="U529" s="35"/>
      <c r="V529" s="35"/>
      <c r="W529" s="35"/>
      <c r="X529" s="35"/>
      <c r="Y529" s="35"/>
      <c r="Z529" s="35"/>
      <c r="AA529" s="35"/>
      <c r="AB529" s="35"/>
      <c r="AC529" s="35"/>
      <c r="AD529" s="35"/>
      <c r="AE529" s="35"/>
      <c r="AF529" s="35"/>
      <c r="AG529" s="35"/>
      <c r="AH529" s="35"/>
      <c r="AI529" s="32"/>
    </row>
    <row r="530" spans="1:35" ht="15">
      <c r="A530" s="223"/>
      <c r="B530" s="293"/>
      <c r="C530" s="293"/>
      <c r="D530" s="14" t="s">
        <v>677</v>
      </c>
      <c r="E530" s="35"/>
      <c r="F530" s="35"/>
      <c r="G530" s="35"/>
      <c r="H530" s="35"/>
      <c r="I530" s="35"/>
      <c r="J530" s="35"/>
      <c r="K530" s="35"/>
      <c r="L530" s="35"/>
      <c r="M530" s="35"/>
      <c r="N530" s="35"/>
      <c r="O530" s="35"/>
      <c r="P530" s="35"/>
      <c r="Q530" s="35"/>
      <c r="R530" s="35"/>
      <c r="S530" s="35"/>
      <c r="T530" s="35"/>
      <c r="U530" s="35"/>
      <c r="V530" s="35"/>
      <c r="W530" s="35"/>
      <c r="X530" s="35"/>
      <c r="Y530" s="35"/>
      <c r="Z530" s="35"/>
      <c r="AA530" s="35"/>
      <c r="AB530" s="35"/>
      <c r="AC530" s="35"/>
      <c r="AD530" s="35"/>
      <c r="AE530" s="35"/>
      <c r="AF530" s="35"/>
      <c r="AG530" s="35"/>
      <c r="AH530" s="35"/>
      <c r="AI530" s="32"/>
    </row>
    <row r="531" spans="1:35" ht="15">
      <c r="A531" s="223"/>
      <c r="B531" s="293"/>
      <c r="C531" s="293"/>
      <c r="D531" s="14" t="s">
        <v>678</v>
      </c>
      <c r="E531" s="35"/>
      <c r="F531" s="35"/>
      <c r="G531" s="35"/>
      <c r="H531" s="35"/>
      <c r="I531" s="35"/>
      <c r="J531" s="35"/>
      <c r="K531" s="35"/>
      <c r="L531" s="35"/>
      <c r="M531" s="35"/>
      <c r="N531" s="35"/>
      <c r="O531" s="35"/>
      <c r="P531" s="35"/>
      <c r="Q531" s="35"/>
      <c r="R531" s="35"/>
      <c r="S531" s="35"/>
      <c r="T531" s="35"/>
      <c r="U531" s="35"/>
      <c r="V531" s="35"/>
      <c r="W531" s="35"/>
      <c r="X531" s="35"/>
      <c r="Y531" s="35"/>
      <c r="Z531" s="35"/>
      <c r="AA531" s="35"/>
      <c r="AB531" s="35"/>
      <c r="AC531" s="35"/>
      <c r="AD531" s="35"/>
      <c r="AE531" s="35"/>
      <c r="AF531" s="35"/>
      <c r="AG531" s="35"/>
      <c r="AH531" s="35"/>
      <c r="AI531" s="32"/>
    </row>
    <row r="532" spans="1:35" ht="15">
      <c r="A532" s="223"/>
      <c r="B532" s="226"/>
      <c r="C532" s="226"/>
      <c r="D532" s="14" t="s">
        <v>679</v>
      </c>
      <c r="E532" s="35"/>
      <c r="F532" s="35"/>
      <c r="G532" s="35"/>
      <c r="H532" s="35"/>
      <c r="I532" s="35"/>
      <c r="J532" s="35"/>
      <c r="K532" s="35"/>
      <c r="L532" s="35"/>
      <c r="M532" s="35"/>
      <c r="N532" s="35"/>
      <c r="O532" s="35"/>
      <c r="P532" s="35"/>
      <c r="Q532" s="35"/>
      <c r="R532" s="35"/>
      <c r="S532" s="35"/>
      <c r="T532" s="35"/>
      <c r="U532" s="35"/>
      <c r="V532" s="35"/>
      <c r="W532" s="35"/>
      <c r="X532" s="35"/>
      <c r="Y532" s="35"/>
      <c r="Z532" s="35"/>
      <c r="AA532" s="35"/>
      <c r="AB532" s="35"/>
      <c r="AC532" s="35"/>
      <c r="AD532" s="35"/>
      <c r="AE532" s="35"/>
      <c r="AF532" s="35"/>
      <c r="AG532" s="35"/>
      <c r="AH532" s="35"/>
      <c r="AI532" s="32"/>
    </row>
    <row r="533" spans="1:35" ht="15">
      <c r="A533" s="223"/>
      <c r="B533" s="225">
        <v>7</v>
      </c>
      <c r="C533" s="225" t="s">
        <v>379</v>
      </c>
      <c r="D533" s="14" t="s">
        <v>676</v>
      </c>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c r="AG533" s="36"/>
      <c r="AH533" s="36"/>
      <c r="AI533" s="32"/>
    </row>
    <row r="534" spans="1:35" ht="15">
      <c r="A534" s="223"/>
      <c r="B534" s="293"/>
      <c r="C534" s="293"/>
      <c r="D534" s="14" t="s">
        <v>677</v>
      </c>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c r="AH534" s="36"/>
      <c r="AI534" s="32"/>
    </row>
    <row r="535" spans="1:35" ht="15">
      <c r="A535" s="223"/>
      <c r="B535" s="293"/>
      <c r="C535" s="293"/>
      <c r="D535" s="14" t="s">
        <v>678</v>
      </c>
      <c r="E535" s="29"/>
      <c r="F535" s="29"/>
      <c r="G535" s="29"/>
      <c r="H535" s="29"/>
      <c r="I535" s="29"/>
      <c r="J535" s="29"/>
      <c r="K535" s="29"/>
      <c r="L535" s="29"/>
      <c r="M535" s="29"/>
      <c r="N535" s="29"/>
      <c r="O535" s="29"/>
      <c r="P535" s="29"/>
      <c r="Q535" s="29"/>
      <c r="R535" s="29"/>
      <c r="S535" s="29"/>
      <c r="T535" s="29"/>
      <c r="U535" s="29"/>
      <c r="V535" s="29"/>
      <c r="W535" s="29"/>
      <c r="X535" s="29"/>
      <c r="Y535" s="29"/>
      <c r="Z535" s="29"/>
      <c r="AA535" s="29"/>
      <c r="AB535" s="29"/>
      <c r="AC535" s="29"/>
      <c r="AD535" s="29"/>
      <c r="AE535" s="29"/>
      <c r="AF535" s="29"/>
      <c r="AG535" s="29"/>
      <c r="AH535" s="29"/>
      <c r="AI535" s="32"/>
    </row>
    <row r="536" spans="1:35" ht="15">
      <c r="A536" s="223"/>
      <c r="B536" s="226"/>
      <c r="C536" s="226"/>
      <c r="D536" s="14" t="s">
        <v>679</v>
      </c>
      <c r="E536" s="29"/>
      <c r="F536" s="29"/>
      <c r="G536" s="29"/>
      <c r="H536" s="29"/>
      <c r="I536" s="29"/>
      <c r="J536" s="29"/>
      <c r="K536" s="29"/>
      <c r="L536" s="29"/>
      <c r="M536" s="29"/>
      <c r="N536" s="29"/>
      <c r="O536" s="29"/>
      <c r="P536" s="29"/>
      <c r="Q536" s="29"/>
      <c r="R536" s="29"/>
      <c r="S536" s="29"/>
      <c r="T536" s="29"/>
      <c r="U536" s="29"/>
      <c r="V536" s="29"/>
      <c r="W536" s="29"/>
      <c r="X536" s="29"/>
      <c r="Y536" s="29"/>
      <c r="Z536" s="29"/>
      <c r="AA536" s="29"/>
      <c r="AB536" s="29"/>
      <c r="AC536" s="29"/>
      <c r="AD536" s="29"/>
      <c r="AE536" s="29"/>
      <c r="AF536" s="29"/>
      <c r="AG536" s="29"/>
      <c r="AH536" s="29"/>
      <c r="AI536" s="32"/>
    </row>
    <row r="537" spans="1:35">
      <c r="A537" s="223"/>
      <c r="B537" s="290" t="s">
        <v>437</v>
      </c>
      <c r="C537" s="225"/>
      <c r="D537" s="14" t="s">
        <v>676</v>
      </c>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c r="AI537" s="9"/>
    </row>
    <row r="538" spans="1:35">
      <c r="A538" s="223"/>
      <c r="B538" s="291"/>
      <c r="C538" s="293"/>
      <c r="D538" s="14" t="s">
        <v>677</v>
      </c>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c r="AI538" s="9"/>
    </row>
    <row r="539" spans="1:35">
      <c r="A539" s="223"/>
      <c r="B539" s="291"/>
      <c r="C539" s="293"/>
      <c r="D539" s="14" t="s">
        <v>678</v>
      </c>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c r="AI539" s="9"/>
    </row>
    <row r="540" spans="1:35">
      <c r="A540" s="224"/>
      <c r="B540" s="292"/>
      <c r="C540" s="226"/>
      <c r="D540" s="14" t="s">
        <v>679</v>
      </c>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c r="AI540" s="9"/>
    </row>
    <row r="541" spans="1:35" ht="15">
      <c r="A541" s="289" t="s">
        <v>680</v>
      </c>
      <c r="B541" s="289"/>
      <c r="C541" s="289"/>
      <c r="D541" s="289"/>
      <c r="E541" s="289"/>
      <c r="F541" s="289"/>
      <c r="G541" s="289"/>
      <c r="H541" s="289"/>
      <c r="I541" s="289"/>
      <c r="J541" s="289"/>
      <c r="K541" s="289"/>
      <c r="L541" s="289"/>
      <c r="M541" s="289"/>
      <c r="N541" s="289"/>
      <c r="O541" s="289"/>
      <c r="P541" s="289"/>
      <c r="Q541" s="289"/>
      <c r="R541" s="289"/>
      <c r="S541" s="289"/>
      <c r="T541" s="289"/>
      <c r="U541" s="289"/>
      <c r="V541" s="289"/>
      <c r="W541" s="289"/>
      <c r="X541" s="289"/>
      <c r="Y541" s="289"/>
      <c r="Z541" s="289"/>
      <c r="AA541" s="289"/>
      <c r="AB541" s="289"/>
      <c r="AC541" s="41"/>
      <c r="AD541" s="41"/>
      <c r="AE541" s="41"/>
      <c r="AF541" s="41"/>
      <c r="AG541" s="41"/>
      <c r="AH541" s="41"/>
      <c r="AI541" s="17"/>
    </row>
    <row r="542" spans="1:35" ht="15">
      <c r="A542" s="247" t="s">
        <v>681</v>
      </c>
      <c r="B542" s="247"/>
      <c r="C542" s="247"/>
      <c r="D542" s="247"/>
      <c r="E542" s="247"/>
      <c r="F542" s="247"/>
      <c r="G542" s="247"/>
      <c r="H542" s="247"/>
      <c r="I542" s="247"/>
      <c r="J542" s="247"/>
      <c r="K542" s="247"/>
      <c r="L542" s="247"/>
      <c r="M542" s="247"/>
      <c r="N542" s="247"/>
      <c r="O542" s="247"/>
      <c r="P542" s="247"/>
      <c r="Q542" s="247"/>
      <c r="R542" s="247"/>
      <c r="S542" s="247"/>
      <c r="T542" s="247"/>
      <c r="U542" s="247"/>
      <c r="V542" s="247"/>
      <c r="W542" s="247"/>
      <c r="X542" s="247"/>
      <c r="Y542" s="247"/>
      <c r="Z542" s="247"/>
      <c r="AA542" s="247"/>
      <c r="AB542" s="247"/>
      <c r="AC542" s="41"/>
      <c r="AD542" s="41"/>
      <c r="AE542" s="41"/>
      <c r="AF542" s="41"/>
      <c r="AG542" s="41"/>
      <c r="AH542" s="41"/>
      <c r="AI542" s="17"/>
    </row>
    <row r="543" spans="1:35" ht="15">
      <c r="A543" s="247" t="s">
        <v>682</v>
      </c>
      <c r="B543" s="247"/>
      <c r="C543" s="247"/>
      <c r="D543" s="247"/>
      <c r="E543" s="247"/>
      <c r="F543" s="247"/>
      <c r="G543" s="247"/>
      <c r="H543" s="247"/>
      <c r="I543" s="247"/>
      <c r="J543" s="247"/>
      <c r="K543" s="247"/>
      <c r="L543" s="247"/>
      <c r="M543" s="247"/>
      <c r="N543" s="247"/>
      <c r="O543" s="247"/>
      <c r="P543" s="247"/>
      <c r="Q543" s="247"/>
      <c r="R543" s="247"/>
      <c r="S543" s="247"/>
      <c r="T543" s="247"/>
      <c r="U543" s="247"/>
      <c r="V543" s="247"/>
      <c r="W543" s="247"/>
      <c r="X543" s="247"/>
      <c r="Y543" s="247"/>
      <c r="Z543" s="247"/>
      <c r="AA543" s="247"/>
      <c r="AB543" s="247"/>
      <c r="AC543" s="41"/>
      <c r="AD543" s="41"/>
      <c r="AE543" s="41"/>
      <c r="AF543" s="41"/>
      <c r="AG543" s="41"/>
      <c r="AH543" s="41"/>
      <c r="AI543" s="17"/>
    </row>
    <row r="544" spans="1:35" ht="15">
      <c r="A544" s="247" t="s">
        <v>683</v>
      </c>
      <c r="B544" s="247"/>
      <c r="C544" s="247"/>
      <c r="D544" s="247"/>
      <c r="E544" s="247"/>
      <c r="F544" s="247"/>
      <c r="G544" s="247"/>
      <c r="H544" s="247"/>
      <c r="I544" s="247"/>
      <c r="J544" s="247"/>
      <c r="K544" s="247"/>
      <c r="L544" s="247"/>
      <c r="M544" s="247"/>
      <c r="N544" s="247"/>
      <c r="O544" s="247"/>
      <c r="P544" s="247"/>
      <c r="Q544" s="247"/>
      <c r="R544" s="247"/>
      <c r="S544" s="247"/>
      <c r="T544" s="247"/>
      <c r="U544" s="247"/>
      <c r="V544" s="247"/>
      <c r="W544" s="247"/>
      <c r="X544" s="247"/>
      <c r="Y544" s="247"/>
      <c r="Z544" s="247"/>
      <c r="AA544" s="247"/>
      <c r="AB544" s="247"/>
      <c r="AC544" s="247"/>
      <c r="AD544" s="247"/>
      <c r="AE544" s="247"/>
      <c r="AF544" s="247"/>
      <c r="AG544" s="247"/>
      <c r="AH544" s="247"/>
      <c r="AI544" s="17"/>
    </row>
    <row r="545" spans="1:35">
      <c r="A545" s="247" t="s">
        <v>684</v>
      </c>
      <c r="B545" s="247"/>
      <c r="C545" s="247"/>
      <c r="D545" s="247"/>
      <c r="E545" s="247"/>
      <c r="F545" s="247"/>
      <c r="G545" s="247"/>
      <c r="H545" s="247"/>
      <c r="I545" s="247"/>
      <c r="J545" s="247"/>
      <c r="K545" s="247"/>
      <c r="L545" s="247"/>
      <c r="M545" s="247"/>
      <c r="N545" s="247"/>
      <c r="O545" s="247"/>
      <c r="P545" s="247"/>
      <c r="Q545" s="247"/>
      <c r="R545" s="247"/>
      <c r="S545" s="247"/>
      <c r="T545" s="247"/>
      <c r="U545" s="247"/>
      <c r="V545" s="247"/>
      <c r="W545" s="247"/>
      <c r="X545" s="247"/>
      <c r="Y545" s="247"/>
      <c r="Z545" s="247"/>
      <c r="AA545" s="247"/>
      <c r="AB545" s="247"/>
      <c r="AC545" s="247"/>
      <c r="AD545" s="247"/>
      <c r="AE545" s="247"/>
      <c r="AF545" s="247"/>
      <c r="AG545" s="247"/>
      <c r="AH545" s="247"/>
      <c r="AI545" s="42"/>
    </row>
    <row r="546" spans="1:35">
      <c r="A546" s="249" t="s">
        <v>685</v>
      </c>
      <c r="B546" s="249"/>
      <c r="C546" s="249"/>
      <c r="D546" s="249"/>
      <c r="E546" s="249"/>
      <c r="F546" s="249"/>
      <c r="G546" s="249"/>
      <c r="H546" s="249"/>
      <c r="I546" s="249"/>
      <c r="J546" s="249"/>
      <c r="K546" s="249"/>
      <c r="L546" s="249"/>
      <c r="M546" s="249"/>
      <c r="N546" s="249"/>
      <c r="O546" s="249"/>
      <c r="P546" s="249"/>
      <c r="Q546" s="249"/>
      <c r="R546" s="249"/>
      <c r="S546" s="249"/>
      <c r="T546" s="249"/>
      <c r="U546" s="249"/>
      <c r="V546" s="249"/>
      <c r="W546" s="249"/>
      <c r="X546" s="249"/>
      <c r="Y546" s="249"/>
      <c r="Z546" s="249"/>
      <c r="AA546" s="249"/>
      <c r="AB546" s="249"/>
      <c r="AC546" s="249"/>
      <c r="AD546" s="249"/>
      <c r="AE546" s="249"/>
      <c r="AF546" s="249"/>
      <c r="AG546" s="249"/>
      <c r="AH546" s="249"/>
      <c r="AI546" s="42"/>
    </row>
    <row r="547" spans="1:35">
      <c r="A547" s="247" t="s">
        <v>686</v>
      </c>
      <c r="B547" s="247"/>
      <c r="C547" s="247"/>
      <c r="D547" s="247"/>
      <c r="E547" s="247"/>
      <c r="F547" s="247"/>
      <c r="G547" s="247"/>
      <c r="H547" s="247"/>
      <c r="I547" s="247"/>
      <c r="J547" s="247"/>
      <c r="K547" s="247"/>
      <c r="L547" s="247"/>
      <c r="M547" s="247"/>
      <c r="N547" s="247"/>
      <c r="O547" s="247"/>
      <c r="P547" s="247"/>
      <c r="Q547" s="247"/>
      <c r="R547" s="247"/>
      <c r="S547" s="247"/>
      <c r="T547" s="247"/>
      <c r="U547" s="247"/>
      <c r="V547" s="247"/>
      <c r="W547" s="247"/>
      <c r="X547" s="247"/>
      <c r="Y547" s="247"/>
      <c r="Z547" s="247"/>
      <c r="AA547" s="247"/>
      <c r="AB547" s="247"/>
      <c r="AC547" s="247"/>
      <c r="AD547" s="247"/>
      <c r="AE547" s="247"/>
      <c r="AF547" s="247"/>
      <c r="AG547" s="247"/>
      <c r="AH547" s="247"/>
      <c r="AI547" s="42"/>
    </row>
  </sheetData>
  <mergeCells count="325">
    <mergeCell ref="A4:B5"/>
    <mergeCell ref="R6:R7"/>
    <mergeCell ref="S6:S7"/>
    <mergeCell ref="T6:T7"/>
    <mergeCell ref="U6:U7"/>
    <mergeCell ref="V6:V7"/>
    <mergeCell ref="W6:W7"/>
    <mergeCell ref="X6:X7"/>
    <mergeCell ref="Y6:Y7"/>
    <mergeCell ref="Z4:Z7"/>
    <mergeCell ref="G6:G7"/>
    <mergeCell ref="H6:H7"/>
    <mergeCell ref="K6:K7"/>
    <mergeCell ref="L6:L7"/>
    <mergeCell ref="M6:M7"/>
    <mergeCell ref="N6:N7"/>
    <mergeCell ref="O6:O7"/>
    <mergeCell ref="P6:P7"/>
    <mergeCell ref="Q6:Q7"/>
    <mergeCell ref="I6:J6"/>
    <mergeCell ref="C517:C520"/>
    <mergeCell ref="C521:C524"/>
    <mergeCell ref="C525:C528"/>
    <mergeCell ref="C529:C532"/>
    <mergeCell ref="C533:C536"/>
    <mergeCell ref="C537:C540"/>
    <mergeCell ref="D4:D7"/>
    <mergeCell ref="E6:E7"/>
    <mergeCell ref="F6:F7"/>
    <mergeCell ref="C481:C484"/>
    <mergeCell ref="C485:C488"/>
    <mergeCell ref="C489:C492"/>
    <mergeCell ref="C493:C496"/>
    <mergeCell ref="C497:C500"/>
    <mergeCell ref="C501:C504"/>
    <mergeCell ref="C505:C508"/>
    <mergeCell ref="C509:C512"/>
    <mergeCell ref="C513:C516"/>
    <mergeCell ref="C445:C448"/>
    <mergeCell ref="C449:C452"/>
    <mergeCell ref="C453:C456"/>
    <mergeCell ref="C457:C460"/>
    <mergeCell ref="C461:C464"/>
    <mergeCell ref="C465:C468"/>
    <mergeCell ref="C473:C476"/>
    <mergeCell ref="C477:C480"/>
    <mergeCell ref="C409:C412"/>
    <mergeCell ref="C413:C416"/>
    <mergeCell ref="C417:C420"/>
    <mergeCell ref="C421:C424"/>
    <mergeCell ref="C425:C428"/>
    <mergeCell ref="C429:C432"/>
    <mergeCell ref="C433:C436"/>
    <mergeCell ref="C437:C440"/>
    <mergeCell ref="C441:C444"/>
    <mergeCell ref="C377:C380"/>
    <mergeCell ref="C381:C384"/>
    <mergeCell ref="C385:C388"/>
    <mergeCell ref="C389:C392"/>
    <mergeCell ref="C393:C396"/>
    <mergeCell ref="C397:C400"/>
    <mergeCell ref="C401:C404"/>
    <mergeCell ref="C405:C408"/>
    <mergeCell ref="C469:C472"/>
    <mergeCell ref="C341:C344"/>
    <mergeCell ref="C345:C348"/>
    <mergeCell ref="C349:C352"/>
    <mergeCell ref="C353:C356"/>
    <mergeCell ref="C357:C360"/>
    <mergeCell ref="C361:C364"/>
    <mergeCell ref="C365:C368"/>
    <mergeCell ref="C369:C372"/>
    <mergeCell ref="C373:C376"/>
    <mergeCell ref="C305:C308"/>
    <mergeCell ref="C309:C312"/>
    <mergeCell ref="C313:C316"/>
    <mergeCell ref="C317:C320"/>
    <mergeCell ref="C321:C324"/>
    <mergeCell ref="C325:C328"/>
    <mergeCell ref="C329:C332"/>
    <mergeCell ref="C333:C336"/>
    <mergeCell ref="C337:C340"/>
    <mergeCell ref="C269:C272"/>
    <mergeCell ref="C273:C276"/>
    <mergeCell ref="C277:C280"/>
    <mergeCell ref="C281:C284"/>
    <mergeCell ref="C285:C288"/>
    <mergeCell ref="C289:C292"/>
    <mergeCell ref="C293:C296"/>
    <mergeCell ref="C297:C300"/>
    <mergeCell ref="C301:C304"/>
    <mergeCell ref="C233:C236"/>
    <mergeCell ref="C237:C240"/>
    <mergeCell ref="C241:C244"/>
    <mergeCell ref="C245:C248"/>
    <mergeCell ref="C249:C252"/>
    <mergeCell ref="C253:C256"/>
    <mergeCell ref="C257:C260"/>
    <mergeCell ref="C261:C264"/>
    <mergeCell ref="C265:C268"/>
    <mergeCell ref="C197:C200"/>
    <mergeCell ref="C201:C204"/>
    <mergeCell ref="C205:C208"/>
    <mergeCell ref="C209:C212"/>
    <mergeCell ref="C213:C216"/>
    <mergeCell ref="C217:C220"/>
    <mergeCell ref="C221:C224"/>
    <mergeCell ref="C225:C228"/>
    <mergeCell ref="C229:C232"/>
    <mergeCell ref="C161:C164"/>
    <mergeCell ref="C165:C168"/>
    <mergeCell ref="C169:C172"/>
    <mergeCell ref="C173:C176"/>
    <mergeCell ref="C177:C180"/>
    <mergeCell ref="C181:C184"/>
    <mergeCell ref="C185:C188"/>
    <mergeCell ref="C189:C192"/>
    <mergeCell ref="C193:C196"/>
    <mergeCell ref="C125:C128"/>
    <mergeCell ref="C129:C132"/>
    <mergeCell ref="C133:C136"/>
    <mergeCell ref="C137:C140"/>
    <mergeCell ref="C141:C144"/>
    <mergeCell ref="C145:C148"/>
    <mergeCell ref="C149:C152"/>
    <mergeCell ref="C153:C156"/>
    <mergeCell ref="C157:C160"/>
    <mergeCell ref="C89:C92"/>
    <mergeCell ref="C93:C96"/>
    <mergeCell ref="C97:C100"/>
    <mergeCell ref="C101:C104"/>
    <mergeCell ref="C105:C108"/>
    <mergeCell ref="C109:C112"/>
    <mergeCell ref="C113:C116"/>
    <mergeCell ref="C117:C120"/>
    <mergeCell ref="C121:C124"/>
    <mergeCell ref="B525:B532"/>
    <mergeCell ref="B533:B536"/>
    <mergeCell ref="B537:B540"/>
    <mergeCell ref="C4:C7"/>
    <mergeCell ref="C9:C12"/>
    <mergeCell ref="C13:C16"/>
    <mergeCell ref="C17:C20"/>
    <mergeCell ref="C21:C24"/>
    <mergeCell ref="C25:C28"/>
    <mergeCell ref="C29:C32"/>
    <mergeCell ref="C33:C36"/>
    <mergeCell ref="C37:C40"/>
    <mergeCell ref="C41:C44"/>
    <mergeCell ref="C45:C48"/>
    <mergeCell ref="C49:C52"/>
    <mergeCell ref="C53:C56"/>
    <mergeCell ref="C57:C60"/>
    <mergeCell ref="C61:C64"/>
    <mergeCell ref="C65:C68"/>
    <mergeCell ref="C69:C72"/>
    <mergeCell ref="C73:C76"/>
    <mergeCell ref="C77:C80"/>
    <mergeCell ref="C81:C84"/>
    <mergeCell ref="C85:C88"/>
    <mergeCell ref="B489:B492"/>
    <mergeCell ref="B493:B496"/>
    <mergeCell ref="B497:B500"/>
    <mergeCell ref="B501:B504"/>
    <mergeCell ref="B505:B508"/>
    <mergeCell ref="B509:B512"/>
    <mergeCell ref="B513:B516"/>
    <mergeCell ref="B517:B520"/>
    <mergeCell ref="B521:B524"/>
    <mergeCell ref="B453:B456"/>
    <mergeCell ref="B457:B460"/>
    <mergeCell ref="B461:B464"/>
    <mergeCell ref="B465:B468"/>
    <mergeCell ref="B469:B472"/>
    <mergeCell ref="B473:B476"/>
    <mergeCell ref="B477:B480"/>
    <mergeCell ref="B481:B484"/>
    <mergeCell ref="B485:B488"/>
    <mergeCell ref="B417:B420"/>
    <mergeCell ref="B421:B424"/>
    <mergeCell ref="B425:B428"/>
    <mergeCell ref="B429:B432"/>
    <mergeCell ref="B433:B436"/>
    <mergeCell ref="B437:B440"/>
    <mergeCell ref="B441:B444"/>
    <mergeCell ref="B445:B448"/>
    <mergeCell ref="B449:B452"/>
    <mergeCell ref="B381:B384"/>
    <mergeCell ref="B385:B388"/>
    <mergeCell ref="B389:B392"/>
    <mergeCell ref="B393:B396"/>
    <mergeCell ref="B397:B400"/>
    <mergeCell ref="B401:B404"/>
    <mergeCell ref="B405:B408"/>
    <mergeCell ref="B409:B412"/>
    <mergeCell ref="B413:B416"/>
    <mergeCell ref="B345:B348"/>
    <mergeCell ref="B349:B352"/>
    <mergeCell ref="B353:B356"/>
    <mergeCell ref="B357:B360"/>
    <mergeCell ref="B361:B364"/>
    <mergeCell ref="B365:B368"/>
    <mergeCell ref="B369:B372"/>
    <mergeCell ref="B373:B376"/>
    <mergeCell ref="B377:B380"/>
    <mergeCell ref="B309:B312"/>
    <mergeCell ref="B313:B316"/>
    <mergeCell ref="B317:B320"/>
    <mergeCell ref="B321:B324"/>
    <mergeCell ref="B325:B328"/>
    <mergeCell ref="B329:B332"/>
    <mergeCell ref="B333:B336"/>
    <mergeCell ref="B337:B340"/>
    <mergeCell ref="B341:B344"/>
    <mergeCell ref="B273:B276"/>
    <mergeCell ref="B277:B280"/>
    <mergeCell ref="B281:B284"/>
    <mergeCell ref="B285:B288"/>
    <mergeCell ref="B289:B292"/>
    <mergeCell ref="B293:B296"/>
    <mergeCell ref="B297:B300"/>
    <mergeCell ref="B301:B304"/>
    <mergeCell ref="B305:B308"/>
    <mergeCell ref="B237:B240"/>
    <mergeCell ref="B241:B244"/>
    <mergeCell ref="B245:B248"/>
    <mergeCell ref="B249:B252"/>
    <mergeCell ref="B253:B256"/>
    <mergeCell ref="B257:B260"/>
    <mergeCell ref="B261:B264"/>
    <mergeCell ref="B265:B268"/>
    <mergeCell ref="B269:B272"/>
    <mergeCell ref="B201:B204"/>
    <mergeCell ref="B205:B208"/>
    <mergeCell ref="B209:B212"/>
    <mergeCell ref="B213:B216"/>
    <mergeCell ref="B217:B220"/>
    <mergeCell ref="B221:B224"/>
    <mergeCell ref="B225:B228"/>
    <mergeCell ref="B229:B232"/>
    <mergeCell ref="B233:B236"/>
    <mergeCell ref="B165:B168"/>
    <mergeCell ref="B169:B172"/>
    <mergeCell ref="B173:B176"/>
    <mergeCell ref="B177:B180"/>
    <mergeCell ref="B181:B184"/>
    <mergeCell ref="B185:B188"/>
    <mergeCell ref="B189:B192"/>
    <mergeCell ref="B193:B196"/>
    <mergeCell ref="B197:B200"/>
    <mergeCell ref="B129:B132"/>
    <mergeCell ref="B133:B136"/>
    <mergeCell ref="B137:B140"/>
    <mergeCell ref="B141:B144"/>
    <mergeCell ref="B145:B148"/>
    <mergeCell ref="B149:B152"/>
    <mergeCell ref="B153:B156"/>
    <mergeCell ref="B157:B160"/>
    <mergeCell ref="B161:B164"/>
    <mergeCell ref="B93:B96"/>
    <mergeCell ref="B97:B100"/>
    <mergeCell ref="B101:B104"/>
    <mergeCell ref="B105:B108"/>
    <mergeCell ref="B109:B112"/>
    <mergeCell ref="B113:B116"/>
    <mergeCell ref="B117:B120"/>
    <mergeCell ref="B121:B124"/>
    <mergeCell ref="B125:B128"/>
    <mergeCell ref="B57:B60"/>
    <mergeCell ref="B61:B64"/>
    <mergeCell ref="B65:B68"/>
    <mergeCell ref="B69:B72"/>
    <mergeCell ref="B73:B76"/>
    <mergeCell ref="B77:B80"/>
    <mergeCell ref="B81:B84"/>
    <mergeCell ref="B85:B88"/>
    <mergeCell ref="B89:B92"/>
    <mergeCell ref="A541:AB541"/>
    <mergeCell ref="A542:AB542"/>
    <mergeCell ref="A543:AB543"/>
    <mergeCell ref="A544:AH544"/>
    <mergeCell ref="A545:AH545"/>
    <mergeCell ref="A546:AH546"/>
    <mergeCell ref="A547:AH547"/>
    <mergeCell ref="A6:A7"/>
    <mergeCell ref="A9:A316"/>
    <mergeCell ref="A317:A504"/>
    <mergeCell ref="A505:A540"/>
    <mergeCell ref="B6:B7"/>
    <mergeCell ref="B9:B12"/>
    <mergeCell ref="B13:B16"/>
    <mergeCell ref="B17:B20"/>
    <mergeCell ref="B21:B24"/>
    <mergeCell ref="B25:B28"/>
    <mergeCell ref="B29:B32"/>
    <mergeCell ref="B33:B36"/>
    <mergeCell ref="B37:B40"/>
    <mergeCell ref="B41:B44"/>
    <mergeCell ref="B45:B48"/>
    <mergeCell ref="B49:B52"/>
    <mergeCell ref="B53:B56"/>
    <mergeCell ref="A1:AD1"/>
    <mergeCell ref="AE1:AH1"/>
    <mergeCell ref="A2:AI2"/>
    <mergeCell ref="A3:AH3"/>
    <mergeCell ref="E4:Y4"/>
    <mergeCell ref="AA4:AI4"/>
    <mergeCell ref="E5:F5"/>
    <mergeCell ref="G5:J5"/>
    <mergeCell ref="K5:L5"/>
    <mergeCell ref="M5:N5"/>
    <mergeCell ref="O5:P5"/>
    <mergeCell ref="Q5:R5"/>
    <mergeCell ref="S5:T5"/>
    <mergeCell ref="U5:V5"/>
    <mergeCell ref="W5:Y5"/>
    <mergeCell ref="AA5:AA7"/>
    <mergeCell ref="AB5:AB7"/>
    <mergeCell ref="AC5:AC7"/>
    <mergeCell ref="AD5:AD7"/>
    <mergeCell ref="AE5:AE7"/>
    <mergeCell ref="AF5:AF7"/>
    <mergeCell ref="AG5:AG7"/>
    <mergeCell ref="AH5:AH7"/>
    <mergeCell ref="AI5:AI7"/>
  </mergeCells>
  <phoneticPr fontId="4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zoomScale="95" zoomScaleNormal="95" workbookViewId="0">
      <selection activeCell="B17" sqref="B17"/>
    </sheetView>
  </sheetViews>
  <sheetFormatPr defaultColWidth="11" defaultRowHeight="13.5"/>
  <cols>
    <col min="2" max="2" width="29.625" customWidth="1"/>
    <col min="3" max="4" width="10.875" customWidth="1"/>
  </cols>
  <sheetData>
    <row r="1" spans="1:31" ht="18.75">
      <c r="A1" s="251" t="s">
        <v>687</v>
      </c>
      <c r="B1" s="251"/>
      <c r="C1" s="251"/>
      <c r="D1" s="251"/>
      <c r="E1" s="251"/>
      <c r="F1" s="251"/>
      <c r="G1" s="251"/>
      <c r="H1" s="1"/>
      <c r="I1" s="1"/>
      <c r="J1" s="1"/>
      <c r="K1" s="1"/>
      <c r="L1" s="1"/>
      <c r="M1" s="1"/>
      <c r="N1" s="1"/>
      <c r="O1" s="1"/>
      <c r="P1" s="1"/>
      <c r="Q1" s="1"/>
      <c r="R1" s="1"/>
      <c r="S1" s="1"/>
      <c r="T1" s="1"/>
      <c r="U1" s="1"/>
      <c r="V1" s="1"/>
      <c r="W1" s="1"/>
      <c r="X1" s="1"/>
      <c r="Y1" s="1"/>
      <c r="Z1" s="1"/>
      <c r="AA1" s="1"/>
    </row>
    <row r="2" spans="1:31" ht="20.25">
      <c r="A2" s="299" t="s">
        <v>688</v>
      </c>
      <c r="B2" s="299"/>
      <c r="C2" s="299"/>
      <c r="D2" s="299"/>
      <c r="E2" s="299"/>
      <c r="F2" s="299"/>
      <c r="G2" s="299"/>
      <c r="H2" s="2"/>
      <c r="I2" s="2"/>
      <c r="J2" s="2"/>
      <c r="K2" s="2"/>
      <c r="L2" s="2"/>
      <c r="M2" s="2"/>
      <c r="N2" s="2"/>
      <c r="O2" s="2"/>
      <c r="P2" s="2"/>
      <c r="Q2" s="2"/>
      <c r="R2" s="2"/>
      <c r="S2" s="2"/>
      <c r="T2" s="2"/>
      <c r="U2" s="2"/>
      <c r="V2" s="2"/>
      <c r="W2" s="2"/>
      <c r="X2" s="2"/>
      <c r="Y2" s="2"/>
      <c r="Z2" s="2"/>
      <c r="AA2" s="2"/>
      <c r="AB2" s="2"/>
      <c r="AC2" s="2"/>
      <c r="AD2" s="2"/>
      <c r="AE2" s="2"/>
    </row>
    <row r="3" spans="1:31" ht="18.75">
      <c r="A3" s="300" t="s">
        <v>657</v>
      </c>
      <c r="B3" s="300"/>
      <c r="C3" s="300"/>
      <c r="D3" s="300"/>
      <c r="E3" s="300"/>
      <c r="F3" s="300"/>
      <c r="G3" s="300"/>
      <c r="H3" s="3"/>
      <c r="I3" s="3"/>
      <c r="J3" s="3"/>
      <c r="K3" s="3"/>
      <c r="L3" s="3"/>
      <c r="M3" s="3"/>
      <c r="N3" s="3"/>
      <c r="O3" s="3"/>
      <c r="P3" s="3"/>
      <c r="Q3" s="3"/>
      <c r="R3" s="3"/>
      <c r="S3" s="3"/>
      <c r="T3" s="3"/>
      <c r="U3" s="3"/>
      <c r="V3" s="3"/>
      <c r="W3" s="3"/>
      <c r="X3" s="3"/>
      <c r="Y3" s="3"/>
      <c r="Z3" s="3"/>
      <c r="AA3" s="3"/>
      <c r="AB3" s="3"/>
      <c r="AC3" s="3"/>
      <c r="AD3" s="3"/>
      <c r="AE3" s="3"/>
    </row>
    <row r="4" spans="1:31" ht="27">
      <c r="A4" s="4" t="s">
        <v>689</v>
      </c>
      <c r="B4" s="4" t="s">
        <v>690</v>
      </c>
      <c r="C4" s="4" t="s">
        <v>691</v>
      </c>
      <c r="D4" s="5" t="s">
        <v>692</v>
      </c>
      <c r="E4" s="5" t="s">
        <v>693</v>
      </c>
      <c r="F4" s="5" t="s">
        <v>694</v>
      </c>
      <c r="G4" s="4" t="s">
        <v>12</v>
      </c>
    </row>
    <row r="5" spans="1:31" ht="15.75">
      <c r="A5" s="302" t="s">
        <v>695</v>
      </c>
      <c r="B5" s="6" t="s">
        <v>696</v>
      </c>
      <c r="C5" s="7"/>
      <c r="D5" s="7"/>
      <c r="E5" s="7"/>
      <c r="F5" s="7"/>
      <c r="G5" s="7" t="s">
        <v>697</v>
      </c>
    </row>
    <row r="6" spans="1:31" ht="15.75">
      <c r="A6" s="302"/>
      <c r="B6" s="6" t="s">
        <v>698</v>
      </c>
      <c r="C6" s="7"/>
      <c r="D6" s="7"/>
      <c r="E6" s="7"/>
      <c r="F6" s="7"/>
      <c r="G6" s="7"/>
    </row>
    <row r="7" spans="1:31">
      <c r="A7" s="302"/>
      <c r="B7" s="6" t="s">
        <v>699</v>
      </c>
      <c r="C7" s="7"/>
      <c r="D7" s="7"/>
      <c r="E7" s="7"/>
      <c r="F7" s="7"/>
      <c r="G7" s="7" t="s">
        <v>697</v>
      </c>
    </row>
    <row r="8" spans="1:31" ht="15.75">
      <c r="A8" s="302"/>
      <c r="B8" s="6" t="s">
        <v>700</v>
      </c>
      <c r="C8" s="7"/>
      <c r="D8" s="7"/>
      <c r="E8" s="7"/>
      <c r="F8" s="7"/>
      <c r="G8" s="7"/>
    </row>
    <row r="9" spans="1:31">
      <c r="A9" s="302"/>
      <c r="B9" s="6" t="s">
        <v>392</v>
      </c>
      <c r="C9" s="7"/>
      <c r="D9" s="7"/>
      <c r="E9" s="7"/>
      <c r="F9" s="7"/>
      <c r="G9" s="7" t="s">
        <v>697</v>
      </c>
    </row>
    <row r="10" spans="1:31">
      <c r="A10" s="302"/>
      <c r="B10" s="6" t="s">
        <v>701</v>
      </c>
      <c r="C10" s="7"/>
      <c r="D10" s="7"/>
      <c r="E10" s="7"/>
      <c r="F10" s="7"/>
      <c r="G10" s="7"/>
    </row>
    <row r="11" spans="1:31">
      <c r="A11" s="302" t="s">
        <v>702</v>
      </c>
      <c r="B11" s="6" t="s">
        <v>703</v>
      </c>
      <c r="C11" s="7"/>
      <c r="D11" s="7"/>
      <c r="E11" s="7"/>
      <c r="F11" s="7"/>
      <c r="G11" s="7" t="s">
        <v>697</v>
      </c>
    </row>
    <row r="12" spans="1:31">
      <c r="A12" s="302"/>
      <c r="B12" s="6" t="s">
        <v>704</v>
      </c>
      <c r="C12" s="7"/>
      <c r="D12" s="7"/>
      <c r="E12" s="7"/>
      <c r="F12" s="7"/>
      <c r="G12" s="7"/>
    </row>
    <row r="13" spans="1:31">
      <c r="A13" s="302"/>
      <c r="B13" s="6" t="s">
        <v>705</v>
      </c>
      <c r="C13" s="7"/>
      <c r="D13" s="7"/>
      <c r="E13" s="7"/>
      <c r="F13" s="7"/>
      <c r="G13" s="7"/>
    </row>
    <row r="14" spans="1:31">
      <c r="A14" s="302"/>
      <c r="B14" s="6" t="s">
        <v>706</v>
      </c>
      <c r="C14" s="7"/>
      <c r="D14" s="7"/>
      <c r="E14" s="7"/>
      <c r="F14" s="7"/>
      <c r="G14" s="7"/>
    </row>
    <row r="15" spans="1:31">
      <c r="A15" s="302"/>
      <c r="B15" s="6" t="s">
        <v>707</v>
      </c>
      <c r="C15" s="7"/>
      <c r="D15" s="7"/>
      <c r="E15" s="7"/>
      <c r="F15" s="7"/>
      <c r="G15" s="7"/>
    </row>
    <row r="16" spans="1:31">
      <c r="A16" s="302"/>
      <c r="B16" s="6" t="s">
        <v>708</v>
      </c>
      <c r="C16" s="7"/>
      <c r="D16" s="7"/>
      <c r="E16" s="7"/>
      <c r="F16" s="7"/>
      <c r="G16" s="7"/>
    </row>
    <row r="17" spans="1:7">
      <c r="A17" s="302"/>
      <c r="B17" s="6" t="s">
        <v>709</v>
      </c>
      <c r="C17" s="7"/>
      <c r="D17" s="7"/>
      <c r="E17" s="7"/>
      <c r="F17" s="7"/>
      <c r="G17" s="7"/>
    </row>
    <row r="18" spans="1:7">
      <c r="A18" s="302"/>
      <c r="B18" s="6" t="s">
        <v>710</v>
      </c>
      <c r="C18" s="7"/>
      <c r="D18" s="7"/>
      <c r="E18" s="7"/>
      <c r="F18" s="7"/>
      <c r="G18" s="7"/>
    </row>
    <row r="19" spans="1:7">
      <c r="A19" s="302"/>
      <c r="B19" s="6" t="s">
        <v>711</v>
      </c>
      <c r="C19" s="7"/>
      <c r="D19" s="7"/>
      <c r="E19" s="7"/>
      <c r="F19" s="7"/>
      <c r="G19" s="7"/>
    </row>
    <row r="20" spans="1:7">
      <c r="A20" s="302"/>
      <c r="B20" s="6" t="s">
        <v>712</v>
      </c>
      <c r="C20" s="7"/>
      <c r="D20" s="7"/>
      <c r="E20" s="7"/>
      <c r="F20" s="7"/>
      <c r="G20" s="7"/>
    </row>
    <row r="21" spans="1:7">
      <c r="A21" s="302"/>
      <c r="B21" s="6" t="s">
        <v>713</v>
      </c>
      <c r="C21" s="7"/>
      <c r="D21" s="7"/>
      <c r="E21" s="7"/>
      <c r="F21" s="7"/>
      <c r="G21" s="7"/>
    </row>
    <row r="22" spans="1:7">
      <c r="A22" s="302" t="s">
        <v>714</v>
      </c>
      <c r="B22" s="6" t="s">
        <v>715</v>
      </c>
      <c r="C22" s="7"/>
      <c r="D22" s="7"/>
      <c r="E22" s="7"/>
      <c r="F22" s="7"/>
      <c r="G22" s="7" t="s">
        <v>697</v>
      </c>
    </row>
    <row r="23" spans="1:7">
      <c r="A23" s="302"/>
      <c r="B23" s="6" t="s">
        <v>716</v>
      </c>
      <c r="C23" s="7"/>
      <c r="D23" s="7"/>
      <c r="E23" s="7"/>
      <c r="F23" s="7"/>
      <c r="G23" s="7" t="s">
        <v>697</v>
      </c>
    </row>
    <row r="24" spans="1:7">
      <c r="A24" s="302"/>
      <c r="B24" s="6" t="s">
        <v>717</v>
      </c>
      <c r="C24" s="7"/>
      <c r="D24" s="7"/>
      <c r="E24" s="7"/>
      <c r="F24" s="7"/>
      <c r="G24" s="7" t="s">
        <v>697</v>
      </c>
    </row>
    <row r="25" spans="1:7">
      <c r="A25" s="302"/>
      <c r="B25" s="6" t="s">
        <v>718</v>
      </c>
      <c r="C25" s="7"/>
      <c r="D25" s="7"/>
      <c r="E25" s="7"/>
      <c r="F25" s="7"/>
      <c r="G25" s="7"/>
    </row>
    <row r="26" spans="1:7">
      <c r="A26" s="302"/>
      <c r="B26" s="6" t="s">
        <v>719</v>
      </c>
      <c r="C26" s="7"/>
      <c r="D26" s="7"/>
      <c r="E26" s="7"/>
      <c r="F26" s="7"/>
      <c r="G26" s="7"/>
    </row>
    <row r="27" spans="1:7" ht="27">
      <c r="A27" s="302"/>
      <c r="B27" s="8" t="s">
        <v>720</v>
      </c>
      <c r="C27" s="7"/>
      <c r="D27" s="7"/>
      <c r="E27" s="7"/>
      <c r="F27" s="7"/>
      <c r="G27" s="7"/>
    </row>
    <row r="28" spans="1:7">
      <c r="A28" s="302"/>
      <c r="B28" s="6" t="s">
        <v>721</v>
      </c>
      <c r="C28" s="7"/>
      <c r="D28" s="7"/>
      <c r="E28" s="7"/>
      <c r="F28" s="7"/>
      <c r="G28" s="7"/>
    </row>
    <row r="29" spans="1:7">
      <c r="A29" s="302"/>
      <c r="B29" s="6" t="s">
        <v>722</v>
      </c>
      <c r="C29" s="7"/>
      <c r="D29" s="7"/>
      <c r="E29" s="7"/>
      <c r="F29" s="7"/>
      <c r="G29" s="7"/>
    </row>
    <row r="30" spans="1:7" ht="27">
      <c r="A30" s="302"/>
      <c r="B30" s="8" t="s">
        <v>723</v>
      </c>
      <c r="C30" s="7"/>
      <c r="D30" s="7"/>
      <c r="E30" s="7"/>
      <c r="F30" s="7"/>
      <c r="G30" s="7"/>
    </row>
    <row r="31" spans="1:7" ht="15.75">
      <c r="A31" s="302" t="s">
        <v>724</v>
      </c>
      <c r="B31" s="6" t="s">
        <v>725</v>
      </c>
      <c r="C31" s="7"/>
      <c r="D31" s="7"/>
      <c r="E31" s="7"/>
      <c r="F31" s="7"/>
      <c r="G31" s="7" t="s">
        <v>697</v>
      </c>
    </row>
    <row r="32" spans="1:7">
      <c r="A32" s="302"/>
      <c r="B32" s="6" t="s">
        <v>726</v>
      </c>
      <c r="C32" s="7"/>
      <c r="D32" s="7"/>
      <c r="E32" s="7"/>
      <c r="F32" s="7"/>
      <c r="G32" s="7"/>
    </row>
    <row r="33" spans="1:7">
      <c r="A33" s="302"/>
      <c r="B33" s="6" t="s">
        <v>727</v>
      </c>
      <c r="C33" s="7"/>
      <c r="D33" s="7"/>
      <c r="E33" s="7"/>
      <c r="F33" s="7"/>
      <c r="G33" s="7"/>
    </row>
    <row r="34" spans="1:7">
      <c r="A34" s="301" t="s">
        <v>728</v>
      </c>
      <c r="B34" s="301"/>
      <c r="C34" s="301"/>
      <c r="D34" s="301"/>
      <c r="E34" s="301"/>
      <c r="F34" s="301"/>
      <c r="G34" s="301"/>
    </row>
  </sheetData>
  <mergeCells count="8">
    <mergeCell ref="A1:G1"/>
    <mergeCell ref="A2:G2"/>
    <mergeCell ref="A3:G3"/>
    <mergeCell ref="A34:G34"/>
    <mergeCell ref="A5:A10"/>
    <mergeCell ref="A11:A21"/>
    <mergeCell ref="A22:A30"/>
    <mergeCell ref="A31:A33"/>
  </mergeCells>
  <phoneticPr fontId="4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Sheet1</vt:lpstr>
      <vt:lpstr>Sheet2</vt:lpstr>
      <vt:lpstr>Sheet3</vt:lpstr>
      <vt:lpstr>Sheet4</vt:lpstr>
      <vt:lpstr>Sheet5</vt:lpstr>
      <vt:lpstr>Sheet6</vt:lpstr>
      <vt:lpstr>Sheet7</vt:lpstr>
      <vt:lpstr>Sheet8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陈小红</dc:creator>
  <cp:lastModifiedBy>廖承彬</cp:lastModifiedBy>
  <dcterms:created xsi:type="dcterms:W3CDTF">2020-06-03T00:36:00Z</dcterms:created>
  <dcterms:modified xsi:type="dcterms:W3CDTF">2020-06-05T09:01:01Z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